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MKin.PULMO\Desktop\17.Jednorazówka Szpital\szacunek\"/>
    </mc:Choice>
  </mc:AlternateContent>
  <xr:revisionPtr revIDLastSave="0" documentId="13_ncr:1_{19D350E3-7286-4AD3-B348-FB2C4E933409}"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1" i="1" l="1"/>
  <c r="I91" i="1" s="1"/>
  <c r="F91" i="1"/>
  <c r="H90" i="1"/>
  <c r="I90" i="1" s="1"/>
  <c r="F90" i="1"/>
  <c r="H89" i="1"/>
  <c r="I89" i="1" s="1"/>
  <c r="F89" i="1"/>
  <c r="H88" i="1"/>
  <c r="I88" i="1" s="1"/>
  <c r="F88" i="1"/>
  <c r="H124" i="1"/>
  <c r="I124" i="1" s="1"/>
  <c r="F124" i="1"/>
  <c r="F125" i="1"/>
  <c r="H125" i="1"/>
  <c r="I125" i="1" s="1"/>
  <c r="F126" i="1"/>
  <c r="H126" i="1"/>
  <c r="I126" i="1" s="1"/>
  <c r="F127" i="1"/>
  <c r="H127" i="1"/>
  <c r="I127" i="1" s="1"/>
  <c r="F128" i="1"/>
  <c r="H128" i="1"/>
  <c r="I128" i="1" s="1"/>
  <c r="F129" i="1"/>
  <c r="H129" i="1"/>
  <c r="I129" i="1" s="1"/>
  <c r="F130" i="1"/>
  <c r="H130" i="1"/>
  <c r="I130" i="1" s="1"/>
  <c r="F131" i="1"/>
  <c r="H131" i="1"/>
  <c r="I131" i="1" s="1"/>
  <c r="F132" i="1"/>
  <c r="H132" i="1"/>
  <c r="I132" i="1" s="1"/>
  <c r="F133" i="1"/>
  <c r="H133" i="1"/>
  <c r="I133" i="1" s="1"/>
  <c r="H429" i="1" l="1"/>
  <c r="I429" i="1" s="1"/>
  <c r="F429" i="1"/>
  <c r="H428" i="1"/>
  <c r="I428" i="1" s="1"/>
  <c r="F428" i="1"/>
  <c r="H427" i="1"/>
  <c r="I427" i="1" s="1"/>
  <c r="F427" i="1"/>
  <c r="H426" i="1"/>
  <c r="I426" i="1" s="1"/>
  <c r="F426" i="1"/>
  <c r="H425" i="1"/>
  <c r="I425" i="1" s="1"/>
  <c r="F425" i="1"/>
  <c r="H532" i="1"/>
  <c r="F532" i="1"/>
  <c r="I532" i="1" s="1"/>
  <c r="H529" i="1"/>
  <c r="F529" i="1"/>
  <c r="I529" i="1" s="1"/>
  <c r="H528" i="1"/>
  <c r="F528" i="1"/>
  <c r="I528" i="1" s="1"/>
  <c r="H537" i="1"/>
  <c r="I537" i="1" s="1"/>
  <c r="F537" i="1"/>
  <c r="H450" i="1"/>
  <c r="I450" i="1" s="1"/>
  <c r="F450" i="1"/>
  <c r="H176" i="1"/>
  <c r="I176" i="1" s="1"/>
  <c r="F176" i="1"/>
  <c r="H536" i="1"/>
  <c r="I536" i="1" s="1"/>
  <c r="F536" i="1"/>
  <c r="H535" i="1"/>
  <c r="I535" i="1" s="1"/>
  <c r="F535" i="1"/>
  <c r="H531" i="1"/>
  <c r="I531" i="1" s="1"/>
  <c r="F531" i="1"/>
  <c r="H534" i="1"/>
  <c r="I534" i="1" s="1"/>
  <c r="F534" i="1"/>
  <c r="H533" i="1"/>
  <c r="I533" i="1" s="1"/>
  <c r="F533" i="1"/>
  <c r="H530" i="1"/>
  <c r="I530" i="1" s="1"/>
  <c r="F530" i="1"/>
  <c r="H87" i="1"/>
  <c r="I87" i="1" s="1"/>
  <c r="F87" i="1"/>
  <c r="H86" i="1"/>
  <c r="I86" i="1" s="1"/>
  <c r="F86" i="1"/>
  <c r="F92" i="1"/>
  <c r="H92" i="1"/>
  <c r="I92" i="1" s="1"/>
  <c r="F93" i="1"/>
  <c r="H93" i="1"/>
  <c r="I93" i="1" s="1"/>
  <c r="I430" i="1" l="1"/>
  <c r="H430" i="1"/>
  <c r="H546" i="1"/>
  <c r="I546" i="1" s="1"/>
  <c r="F546" i="1"/>
  <c r="H545" i="1"/>
  <c r="I545" i="1" s="1"/>
  <c r="F545" i="1"/>
  <c r="H544" i="1"/>
  <c r="F544" i="1"/>
  <c r="H547" i="1" l="1"/>
  <c r="I544" i="1"/>
  <c r="I547" i="1" s="1"/>
  <c r="H156" i="1"/>
  <c r="I156" i="1" s="1"/>
  <c r="F156" i="1"/>
  <c r="H155" i="1"/>
  <c r="F155" i="1"/>
  <c r="H154" i="1"/>
  <c r="I154" i="1" s="1"/>
  <c r="F154" i="1"/>
  <c r="H153" i="1"/>
  <c r="F153" i="1"/>
  <c r="H146" i="1"/>
  <c r="F146" i="1"/>
  <c r="H145" i="1"/>
  <c r="I145" i="1" s="1"/>
  <c r="F145" i="1"/>
  <c r="H144" i="1"/>
  <c r="I144" i="1" s="1"/>
  <c r="F144" i="1"/>
  <c r="H143" i="1"/>
  <c r="I143" i="1" s="1"/>
  <c r="F143" i="1"/>
  <c r="H142" i="1"/>
  <c r="I142" i="1" s="1"/>
  <c r="F142" i="1"/>
  <c r="H141" i="1"/>
  <c r="F141" i="1"/>
  <c r="I141" i="1" l="1"/>
  <c r="H147" i="1"/>
  <c r="I153" i="1"/>
  <c r="H157" i="1"/>
  <c r="I155" i="1"/>
  <c r="I146" i="1"/>
  <c r="I147" i="1" l="1"/>
  <c r="I157" i="1"/>
  <c r="H507" i="1"/>
  <c r="I507" i="1" s="1"/>
  <c r="F507" i="1"/>
  <c r="F508" i="1"/>
  <c r="H508" i="1"/>
  <c r="I508" i="1" s="1"/>
  <c r="F509" i="1"/>
  <c r="H509" i="1"/>
  <c r="I509" i="1" s="1"/>
  <c r="F510" i="1"/>
  <c r="H510" i="1"/>
  <c r="I510" i="1" s="1"/>
  <c r="H389" i="1"/>
  <c r="I389" i="1" s="1"/>
  <c r="F389" i="1"/>
  <c r="F287" i="1"/>
  <c r="H287" i="1"/>
  <c r="I287" i="1" s="1"/>
  <c r="H291" i="1"/>
  <c r="I291" i="1" s="1"/>
  <c r="F291" i="1"/>
  <c r="H290" i="1"/>
  <c r="I290" i="1" s="1"/>
  <c r="F290" i="1"/>
  <c r="H289" i="1"/>
  <c r="I289" i="1" s="1"/>
  <c r="F289" i="1"/>
  <c r="H288" i="1"/>
  <c r="I288" i="1" s="1"/>
  <c r="F288" i="1"/>
  <c r="H286" i="1"/>
  <c r="I286" i="1" s="1"/>
  <c r="F286" i="1"/>
  <c r="H285" i="1"/>
  <c r="I285" i="1" s="1"/>
  <c r="F285" i="1"/>
  <c r="H284" i="1"/>
  <c r="I284" i="1" s="1"/>
  <c r="F284" i="1"/>
  <c r="H283" i="1"/>
  <c r="I283" i="1" s="1"/>
  <c r="F283" i="1"/>
  <c r="H282" i="1"/>
  <c r="I282" i="1" s="1"/>
  <c r="F282" i="1"/>
  <c r="H281" i="1"/>
  <c r="I281" i="1" s="1"/>
  <c r="F281" i="1"/>
  <c r="H280" i="1"/>
  <c r="I280" i="1" s="1"/>
  <c r="F280" i="1"/>
  <c r="H279" i="1"/>
  <c r="I279" i="1" s="1"/>
  <c r="F279" i="1"/>
  <c r="H278" i="1"/>
  <c r="I278" i="1" s="1"/>
  <c r="F278" i="1"/>
  <c r="H277" i="1"/>
  <c r="I277" i="1" s="1"/>
  <c r="F277" i="1"/>
  <c r="H276" i="1"/>
  <c r="I276" i="1" s="1"/>
  <c r="F276" i="1"/>
  <c r="H275" i="1"/>
  <c r="I275" i="1" s="1"/>
  <c r="F275" i="1"/>
  <c r="H274" i="1"/>
  <c r="I274" i="1" s="1"/>
  <c r="F274" i="1"/>
  <c r="H273" i="1"/>
  <c r="I273" i="1" s="1"/>
  <c r="F273" i="1"/>
  <c r="H272" i="1"/>
  <c r="I272" i="1" s="1"/>
  <c r="F272" i="1"/>
  <c r="H271" i="1"/>
  <c r="I271" i="1" s="1"/>
  <c r="F271" i="1"/>
  <c r="H270" i="1"/>
  <c r="I270" i="1" s="1"/>
  <c r="F270" i="1"/>
  <c r="H269" i="1"/>
  <c r="F269" i="1"/>
  <c r="H298" i="1"/>
  <c r="I298" i="1" s="1"/>
  <c r="F298" i="1"/>
  <c r="H297" i="1"/>
  <c r="I297" i="1" s="1"/>
  <c r="F297" i="1"/>
  <c r="H296" i="1"/>
  <c r="I296" i="1" s="1"/>
  <c r="F296" i="1"/>
  <c r="H295" i="1"/>
  <c r="I295" i="1" s="1"/>
  <c r="F295" i="1"/>
  <c r="H294" i="1"/>
  <c r="I294" i="1" s="1"/>
  <c r="F294" i="1"/>
  <c r="H293" i="1"/>
  <c r="I293" i="1" s="1"/>
  <c r="F293" i="1"/>
  <c r="H292" i="1"/>
  <c r="I292" i="1" s="1"/>
  <c r="F292" i="1"/>
  <c r="F66" i="1"/>
  <c r="H66" i="1"/>
  <c r="I66" i="1" s="1"/>
  <c r="F67" i="1"/>
  <c r="H67" i="1"/>
  <c r="I67" i="1" s="1"/>
  <c r="I269" i="1" l="1"/>
  <c r="I299" i="1" s="1"/>
  <c r="H299" i="1"/>
  <c r="H310" i="1"/>
  <c r="F310" i="1"/>
  <c r="I310" i="1" s="1"/>
  <c r="F308" i="1"/>
  <c r="H308" i="1"/>
  <c r="I308" i="1" s="1"/>
  <c r="H21" i="1" l="1"/>
  <c r="I21" i="1" s="1"/>
  <c r="F21" i="1"/>
  <c r="H33" i="1"/>
  <c r="I33" i="1" s="1"/>
  <c r="F33" i="1"/>
  <c r="H32" i="1"/>
  <c r="I32" i="1" s="1"/>
  <c r="F32" i="1"/>
  <c r="H31" i="1"/>
  <c r="I31" i="1" s="1"/>
  <c r="F31" i="1"/>
  <c r="H30" i="1"/>
  <c r="I30" i="1" s="1"/>
  <c r="F30" i="1"/>
  <c r="H29" i="1"/>
  <c r="I29" i="1" s="1"/>
  <c r="F29" i="1"/>
  <c r="H28" i="1"/>
  <c r="F28" i="1"/>
  <c r="H309" i="1"/>
  <c r="F309" i="1"/>
  <c r="I309" i="1" s="1"/>
  <c r="I28" i="1" l="1"/>
  <c r="I34" i="1" s="1"/>
  <c r="H34" i="1"/>
  <c r="H20" i="1"/>
  <c r="I20" i="1" s="1"/>
  <c r="F20" i="1"/>
  <c r="H19" i="1"/>
  <c r="I19" i="1" s="1"/>
  <c r="F19" i="1"/>
  <c r="H18" i="1"/>
  <c r="F18" i="1"/>
  <c r="H527" i="1"/>
  <c r="F527" i="1"/>
  <c r="I527" i="1" s="1"/>
  <c r="H526" i="1"/>
  <c r="F526" i="1"/>
  <c r="I526" i="1" s="1"/>
  <c r="H517" i="1"/>
  <c r="F517" i="1"/>
  <c r="I517" i="1" s="1"/>
  <c r="H516" i="1"/>
  <c r="F516" i="1"/>
  <c r="I516" i="1" s="1"/>
  <c r="H518" i="1"/>
  <c r="F518" i="1"/>
  <c r="I518" i="1" s="1"/>
  <c r="H388" i="1"/>
  <c r="F388" i="1"/>
  <c r="I538" i="1" l="1"/>
  <c r="I519" i="1"/>
  <c r="H538" i="1"/>
  <c r="H519" i="1"/>
  <c r="I388" i="1"/>
  <c r="I391" i="1" s="1"/>
  <c r="H391" i="1"/>
  <c r="H22" i="1"/>
  <c r="I18" i="1"/>
  <c r="I22" i="1" s="1"/>
  <c r="H511" i="1" l="1"/>
  <c r="I511" i="1"/>
  <c r="H499" i="1"/>
  <c r="I499" i="1" s="1"/>
  <c r="F499" i="1"/>
  <c r="H498" i="1"/>
  <c r="I498" i="1" s="1"/>
  <c r="F498" i="1"/>
  <c r="H497" i="1"/>
  <c r="I497" i="1" s="1"/>
  <c r="F497" i="1"/>
  <c r="H496" i="1"/>
  <c r="F496" i="1"/>
  <c r="H489" i="1"/>
  <c r="I489" i="1" s="1"/>
  <c r="F489" i="1"/>
  <c r="H488" i="1"/>
  <c r="I488" i="1" s="1"/>
  <c r="F488" i="1"/>
  <c r="H487" i="1"/>
  <c r="I487" i="1" s="1"/>
  <c r="F487" i="1"/>
  <c r="H486" i="1"/>
  <c r="I486" i="1" s="1"/>
  <c r="F486" i="1"/>
  <c r="H485" i="1"/>
  <c r="I485" i="1" s="1"/>
  <c r="F485" i="1"/>
  <c r="I496" i="1" l="1"/>
  <c r="H500" i="1"/>
  <c r="H490" i="1"/>
  <c r="I490" i="1" s="1"/>
  <c r="I500" i="1" l="1"/>
  <c r="H477" i="1"/>
  <c r="I477" i="1" s="1"/>
  <c r="F477" i="1"/>
  <c r="H476" i="1"/>
  <c r="I476" i="1" s="1"/>
  <c r="F476" i="1"/>
  <c r="H478" i="1" l="1"/>
  <c r="I478" i="1"/>
  <c r="H470" i="1"/>
  <c r="F470" i="1"/>
  <c r="I470" i="1" s="1"/>
  <c r="H469" i="1"/>
  <c r="F469" i="1"/>
  <c r="I469" i="1" s="1"/>
  <c r="H468" i="1"/>
  <c r="F468" i="1"/>
  <c r="I468" i="1" s="1"/>
  <c r="I471" i="1" l="1"/>
  <c r="H471" i="1"/>
  <c r="H461" i="1"/>
  <c r="I461" i="1" s="1"/>
  <c r="F461" i="1"/>
  <c r="H460" i="1"/>
  <c r="I460" i="1" s="1"/>
  <c r="F460" i="1"/>
  <c r="H459" i="1"/>
  <c r="I459" i="1" s="1"/>
  <c r="F459" i="1"/>
  <c r="I462" i="1" l="1"/>
  <c r="H462" i="1"/>
  <c r="H451" i="1"/>
  <c r="H452" i="1" s="1"/>
  <c r="F451" i="1"/>
  <c r="I451" i="1" l="1"/>
  <c r="I452" i="1" s="1"/>
  <c r="H438" i="1" l="1"/>
  <c r="I438" i="1" s="1"/>
  <c r="F438" i="1"/>
  <c r="H418" i="1"/>
  <c r="I418" i="1" s="1"/>
  <c r="F418" i="1"/>
  <c r="H417" i="1"/>
  <c r="I417" i="1" s="1"/>
  <c r="F417" i="1"/>
  <c r="H416" i="1"/>
  <c r="F416" i="1"/>
  <c r="I416" i="1" s="1"/>
  <c r="H415" i="1"/>
  <c r="F415" i="1"/>
  <c r="I415" i="1" s="1"/>
  <c r="H414" i="1"/>
  <c r="F414" i="1"/>
  <c r="I414" i="1" s="1"/>
  <c r="I419" i="1" l="1"/>
  <c r="H419" i="1"/>
  <c r="H407" i="1"/>
  <c r="I407" i="1" s="1"/>
  <c r="F407" i="1"/>
  <c r="H406" i="1"/>
  <c r="I406" i="1" s="1"/>
  <c r="F406" i="1"/>
  <c r="I408" i="1" l="1"/>
  <c r="H408" i="1"/>
  <c r="H398" i="1" l="1"/>
  <c r="I398" i="1" s="1"/>
  <c r="F398" i="1"/>
  <c r="H397" i="1"/>
  <c r="F397" i="1"/>
  <c r="I397" i="1" l="1"/>
  <c r="I399" i="1" s="1"/>
  <c r="H399" i="1"/>
  <c r="H368" i="1"/>
  <c r="I368" i="1" s="1"/>
  <c r="F368" i="1"/>
  <c r="H367" i="1"/>
  <c r="I367" i="1" s="1"/>
  <c r="F367" i="1"/>
  <c r="H366" i="1"/>
  <c r="I366" i="1" s="1"/>
  <c r="F366" i="1"/>
  <c r="H365" i="1"/>
  <c r="I365" i="1" s="1"/>
  <c r="F365" i="1"/>
  <c r="I369" i="1" l="1"/>
  <c r="H369" i="1"/>
  <c r="H352" i="1"/>
  <c r="I352" i="1" s="1"/>
  <c r="F352" i="1"/>
  <c r="H351" i="1"/>
  <c r="I351" i="1" s="1"/>
  <c r="F351" i="1"/>
  <c r="H350" i="1"/>
  <c r="F350" i="1"/>
  <c r="H353" i="1" l="1"/>
  <c r="I350" i="1"/>
  <c r="I353" i="1" s="1"/>
  <c r="H343" i="1" l="1"/>
  <c r="I343" i="1" s="1"/>
  <c r="F343" i="1"/>
  <c r="H342" i="1"/>
  <c r="I342" i="1" s="1"/>
  <c r="F342" i="1"/>
  <c r="H341" i="1"/>
  <c r="I341" i="1" s="1"/>
  <c r="F341" i="1"/>
  <c r="H340" i="1"/>
  <c r="I340" i="1" s="1"/>
  <c r="F340" i="1"/>
  <c r="H339" i="1"/>
  <c r="F339" i="1"/>
  <c r="I339" i="1" l="1"/>
  <c r="I344" i="1" s="1"/>
  <c r="H344" i="1"/>
  <c r="H329" i="1"/>
  <c r="I329" i="1" s="1"/>
  <c r="F329" i="1"/>
  <c r="H328" i="1"/>
  <c r="F328" i="1"/>
  <c r="H330" i="1" l="1"/>
  <c r="I328" i="1"/>
  <c r="I330" i="1" s="1"/>
  <c r="H321" i="1" l="1"/>
  <c r="I321" i="1" s="1"/>
  <c r="I322" i="1" s="1"/>
  <c r="F321" i="1"/>
  <c r="H313" i="1"/>
  <c r="F313" i="1"/>
  <c r="H312" i="1"/>
  <c r="I312" i="1" s="1"/>
  <c r="F312" i="1"/>
  <c r="H311" i="1"/>
  <c r="I311" i="1" s="1"/>
  <c r="F311" i="1"/>
  <c r="H307" i="1"/>
  <c r="I307" i="1" s="1"/>
  <c r="F307" i="1"/>
  <c r="H306" i="1"/>
  <c r="I306" i="1" s="1"/>
  <c r="F306" i="1"/>
  <c r="H305" i="1"/>
  <c r="I305" i="1" s="1"/>
  <c r="F305" i="1"/>
  <c r="H304" i="1"/>
  <c r="F304" i="1"/>
  <c r="I304" i="1" l="1"/>
  <c r="H314" i="1"/>
  <c r="H322" i="1"/>
  <c r="I313" i="1"/>
  <c r="H261" i="1"/>
  <c r="I261" i="1" s="1"/>
  <c r="F261" i="1"/>
  <c r="H260" i="1"/>
  <c r="F260" i="1"/>
  <c r="H262" i="1" l="1"/>
  <c r="I314" i="1"/>
  <c r="I260" i="1"/>
  <c r="I262" i="1" s="1"/>
  <c r="H251" i="1"/>
  <c r="I251" i="1" s="1"/>
  <c r="F251" i="1"/>
  <c r="H250" i="1"/>
  <c r="I250" i="1" s="1"/>
  <c r="F250" i="1"/>
  <c r="H249" i="1"/>
  <c r="I249" i="1" s="1"/>
  <c r="F249" i="1"/>
  <c r="H248" i="1"/>
  <c r="I248" i="1" s="1"/>
  <c r="F248" i="1"/>
  <c r="H247" i="1"/>
  <c r="I247" i="1" s="1"/>
  <c r="F247" i="1"/>
  <c r="H246" i="1"/>
  <c r="I246" i="1" s="1"/>
  <c r="F246" i="1"/>
  <c r="H245" i="1"/>
  <c r="F245" i="1"/>
  <c r="I245" i="1" l="1"/>
  <c r="H252" i="1"/>
  <c r="I252" i="1" l="1"/>
  <c r="H234" i="1"/>
  <c r="I234" i="1" s="1"/>
  <c r="F234" i="1"/>
  <c r="H233" i="1"/>
  <c r="I233" i="1" s="1"/>
  <c r="F233" i="1"/>
  <c r="H232" i="1"/>
  <c r="I232" i="1" s="1"/>
  <c r="F232" i="1"/>
  <c r="H231" i="1"/>
  <c r="I231" i="1" s="1"/>
  <c r="F231" i="1"/>
  <c r="H230" i="1"/>
  <c r="I230" i="1" s="1"/>
  <c r="F230" i="1"/>
  <c r="H229" i="1"/>
  <c r="I229" i="1" s="1"/>
  <c r="F229" i="1"/>
  <c r="H228" i="1"/>
  <c r="I228" i="1" s="1"/>
  <c r="F228" i="1"/>
  <c r="H227" i="1"/>
  <c r="I227" i="1" s="1"/>
  <c r="F227" i="1"/>
  <c r="H226" i="1"/>
  <c r="I226" i="1" s="1"/>
  <c r="F226" i="1"/>
  <c r="H225" i="1"/>
  <c r="I225" i="1" s="1"/>
  <c r="F225" i="1"/>
  <c r="H224" i="1"/>
  <c r="I224" i="1" s="1"/>
  <c r="F224" i="1"/>
  <c r="H223" i="1"/>
  <c r="I223" i="1" s="1"/>
  <c r="F223" i="1"/>
  <c r="H222" i="1"/>
  <c r="I222" i="1" s="1"/>
  <c r="F222" i="1"/>
  <c r="H221" i="1"/>
  <c r="F221" i="1"/>
  <c r="H216" i="1"/>
  <c r="I216" i="1" s="1"/>
  <c r="F216" i="1"/>
  <c r="H215" i="1"/>
  <c r="I215" i="1" s="1"/>
  <c r="F215" i="1"/>
  <c r="H214" i="1"/>
  <c r="I214" i="1" s="1"/>
  <c r="F214" i="1"/>
  <c r="H213" i="1"/>
  <c r="I213" i="1" s="1"/>
  <c r="F213" i="1"/>
  <c r="H212" i="1"/>
  <c r="I212" i="1" s="1"/>
  <c r="F212" i="1"/>
  <c r="H211" i="1"/>
  <c r="F211" i="1"/>
  <c r="I211" i="1" l="1"/>
  <c r="I217" i="1" s="1"/>
  <c r="H217" i="1"/>
  <c r="I221" i="1"/>
  <c r="I235" i="1" s="1"/>
  <c r="H235" i="1"/>
  <c r="H204" i="1"/>
  <c r="I204" i="1" s="1"/>
  <c r="F204" i="1"/>
  <c r="H203" i="1"/>
  <c r="I203" i="1" s="1"/>
  <c r="F203" i="1"/>
  <c r="H202" i="1"/>
  <c r="I202" i="1" s="1"/>
  <c r="F202" i="1"/>
  <c r="H201" i="1"/>
  <c r="I201" i="1" s="1"/>
  <c r="F201" i="1"/>
  <c r="H200" i="1"/>
  <c r="I200" i="1" s="1"/>
  <c r="F200" i="1"/>
  <c r="H199" i="1"/>
  <c r="F199" i="1"/>
  <c r="H205" i="1" l="1"/>
  <c r="I199" i="1"/>
  <c r="I205" i="1" s="1"/>
  <c r="H192" i="1" l="1"/>
  <c r="F192" i="1"/>
  <c r="H191" i="1"/>
  <c r="F191" i="1"/>
  <c r="H186" i="1"/>
  <c r="I186" i="1" s="1"/>
  <c r="F186" i="1"/>
  <c r="H185" i="1"/>
  <c r="I185" i="1" s="1"/>
  <c r="F185" i="1"/>
  <c r="H184" i="1"/>
  <c r="F184" i="1"/>
  <c r="H178" i="1"/>
  <c r="I178" i="1" s="1"/>
  <c r="F178" i="1"/>
  <c r="H177" i="1"/>
  <c r="F177" i="1"/>
  <c r="H175" i="1"/>
  <c r="I175" i="1" s="1"/>
  <c r="F175" i="1"/>
  <c r="H174" i="1"/>
  <c r="F174" i="1"/>
  <c r="H166" i="1"/>
  <c r="F166" i="1"/>
  <c r="H165" i="1"/>
  <c r="I165" i="1" s="1"/>
  <c r="F165" i="1"/>
  <c r="H164" i="1"/>
  <c r="I164" i="1" s="1"/>
  <c r="F164" i="1"/>
  <c r="H163" i="1"/>
  <c r="F163" i="1"/>
  <c r="H167" i="1" l="1"/>
  <c r="I174" i="1"/>
  <c r="H179" i="1"/>
  <c r="I184" i="1"/>
  <c r="I187" i="1" s="1"/>
  <c r="H187" i="1"/>
  <c r="I163" i="1"/>
  <c r="I191" i="1"/>
  <c r="H193" i="1"/>
  <c r="I177" i="1"/>
  <c r="I192" i="1"/>
  <c r="I166" i="1"/>
  <c r="I179" i="1" l="1"/>
  <c r="I167" i="1"/>
  <c r="I193" i="1"/>
  <c r="H123" i="1"/>
  <c r="I123" i="1" s="1"/>
  <c r="F123" i="1"/>
  <c r="H122" i="1"/>
  <c r="I122" i="1" s="1"/>
  <c r="F122" i="1"/>
  <c r="H121" i="1"/>
  <c r="I121" i="1" s="1"/>
  <c r="F121" i="1"/>
  <c r="H120" i="1"/>
  <c r="I120" i="1" s="1"/>
  <c r="F120" i="1"/>
  <c r="H119" i="1"/>
  <c r="F119" i="1"/>
  <c r="H134" i="1" l="1"/>
  <c r="I119" i="1"/>
  <c r="I134" i="1" l="1"/>
  <c r="H110" i="1"/>
  <c r="F110" i="1"/>
  <c r="H109" i="1"/>
  <c r="I109" i="1" s="1"/>
  <c r="F109" i="1"/>
  <c r="H108" i="1"/>
  <c r="I108" i="1" s="1"/>
  <c r="F108" i="1"/>
  <c r="H102" i="1"/>
  <c r="I102" i="1" s="1"/>
  <c r="F102" i="1"/>
  <c r="H101" i="1"/>
  <c r="F101" i="1"/>
  <c r="I101" i="1" l="1"/>
  <c r="I103" i="1" s="1"/>
  <c r="H103" i="1"/>
  <c r="H111" i="1"/>
  <c r="I110" i="1"/>
  <c r="I111" i="1" s="1"/>
  <c r="H85" i="1" l="1"/>
  <c r="I85" i="1" s="1"/>
  <c r="F85" i="1"/>
  <c r="H84" i="1"/>
  <c r="I84" i="1" s="1"/>
  <c r="F84" i="1"/>
  <c r="H83" i="1"/>
  <c r="F83" i="1"/>
  <c r="H75" i="1"/>
  <c r="I75" i="1" s="1"/>
  <c r="F75" i="1"/>
  <c r="H74" i="1"/>
  <c r="I74" i="1" s="1"/>
  <c r="F74" i="1"/>
  <c r="H73" i="1"/>
  <c r="F73" i="1"/>
  <c r="H65" i="1"/>
  <c r="F65" i="1"/>
  <c r="H58" i="1"/>
  <c r="F58" i="1"/>
  <c r="H57" i="1"/>
  <c r="I57" i="1" s="1"/>
  <c r="F57" i="1"/>
  <c r="H56" i="1"/>
  <c r="I56" i="1" s="1"/>
  <c r="F56" i="1"/>
  <c r="H55" i="1"/>
  <c r="I55" i="1" s="1"/>
  <c r="F55" i="1"/>
  <c r="H54" i="1"/>
  <c r="I54" i="1" s="1"/>
  <c r="F54" i="1"/>
  <c r="H53" i="1"/>
  <c r="I53" i="1" s="1"/>
  <c r="F53" i="1"/>
  <c r="H52" i="1"/>
  <c r="F52" i="1"/>
  <c r="H44" i="1"/>
  <c r="F44" i="1"/>
  <c r="H43" i="1"/>
  <c r="I43" i="1" s="1"/>
  <c r="F43" i="1"/>
  <c r="H42" i="1"/>
  <c r="I42" i="1" s="1"/>
  <c r="F42" i="1"/>
  <c r="H41" i="1"/>
  <c r="F41" i="1"/>
  <c r="H12" i="1"/>
  <c r="I12" i="1" s="1"/>
  <c r="F12" i="1"/>
  <c r="H11" i="1"/>
  <c r="I11" i="1" s="1"/>
  <c r="F11" i="1"/>
  <c r="H10" i="1"/>
  <c r="I10" i="1" s="1"/>
  <c r="F10" i="1"/>
  <c r="H9" i="1"/>
  <c r="I9" i="1" s="1"/>
  <c r="F9" i="1"/>
  <c r="H8" i="1"/>
  <c r="F8" i="1"/>
  <c r="H45" i="1" l="1"/>
  <c r="I52" i="1"/>
  <c r="H59" i="1"/>
  <c r="H13" i="1"/>
  <c r="H94" i="1"/>
  <c r="I8" i="1"/>
  <c r="I13" i="1" s="1"/>
  <c r="I65" i="1"/>
  <c r="I68" i="1" s="1"/>
  <c r="H68" i="1"/>
  <c r="I83" i="1"/>
  <c r="I94" i="1" s="1"/>
  <c r="I41" i="1"/>
  <c r="H76" i="1"/>
  <c r="I73" i="1"/>
  <c r="I76" i="1" s="1"/>
  <c r="I58" i="1"/>
  <c r="I44" i="1"/>
  <c r="H551" i="1" l="1"/>
  <c r="I45" i="1"/>
  <c r="I59" i="1"/>
  <c r="I551" i="1" s="1"/>
</calcChain>
</file>

<file path=xl/sharedStrings.xml><?xml version="1.0" encoding="utf-8"?>
<sst xmlns="http://schemas.openxmlformats.org/spreadsheetml/2006/main" count="1112" uniqueCount="349">
  <si>
    <t>Lp.</t>
  </si>
  <si>
    <t xml:space="preserve">Nazwa </t>
  </si>
  <si>
    <t>J.m.</t>
  </si>
  <si>
    <t>Ilość</t>
  </si>
  <si>
    <t>Cena jednostkowa netto</t>
  </si>
  <si>
    <t>Cena jednostkowa brutto</t>
  </si>
  <si>
    <t>Stawka Vat w %</t>
  </si>
  <si>
    <t>Wartość netto</t>
  </si>
  <si>
    <t>Wartość brutto</t>
  </si>
  <si>
    <t>*Nazwa handlowa produktu</t>
  </si>
  <si>
    <t xml:space="preserve">Przyrząd do przetaczania płynów infuzyjnych, jałowy,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 - papier, sterylny </t>
  </si>
  <si>
    <t>szt.</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</si>
  <si>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</si>
  <si>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przetaczania płynów infuzyjnych bursztynowy,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</si>
  <si>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Szt.</t>
  </si>
  <si>
    <t>6.</t>
  </si>
  <si>
    <t xml:space="preserve">Przyrząd do chemioterapii dwudrożny „Y” posiadający co najmniej dwie końcówki Luer-Lock pasujące do cytoluera, jałowy </t>
  </si>
  <si>
    <t>7.</t>
  </si>
  <si>
    <t>Przyrząd do transferu leków cytostatycznych z fiolek z gumowymi korkami, z filtrem 0,22 μm, hydrofobowy, ilofobowy filtr odpowietrzający z zakończeniem typu luer-lock pasującym do strzykawki typu luer-lock, jałowy, wolny od PCV i DEHP, bez filtru cząsteczkowego (typu chemopin lub równoważny)</t>
  </si>
  <si>
    <t>8.</t>
  </si>
  <si>
    <t>Łączniki z zatyczką -zamknięty system do aspiracji transportu i aplikacji leku cytostatycznego w strzykawce do bolusów</t>
  </si>
  <si>
    <t>Razem</t>
  </si>
  <si>
    <t>1.</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</si>
  <si>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Objętość 20 ml x 100szt.</t>
  </si>
  <si>
    <t>op.</t>
  </si>
  <si>
    <t>2.</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</si>
  <si>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Objętość 10 ml x 100 szt.</t>
  </si>
  <si>
    <t>3.</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</si>
  <si>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Objętość 5 ml  x100szt</t>
  </si>
  <si>
    <t>4.</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</si>
  <si>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Objętość 2 ml x 100szt.</t>
  </si>
  <si>
    <t>5.</t>
  </si>
  <si>
    <t>Strzykawka tuberkulinowa z igłą 0,45x12 i 0,5x16, o poj. 1 ml, z dokładnością do 0,01 ml</t>
  </si>
  <si>
    <t>Strzykawka insulinówka z igłą nakładaną 0,4x13</t>
  </si>
  <si>
    <t xml:space="preserve">Strzykawka JANETA  jednorazowego użycia, jałowa,  posiadająca podwójne uszczelnienie tłoka oraz podwójną skalę pomiarową,  niepirogenna,  nietoksyczna z końcówką do cewników 50 ml </t>
  </si>
  <si>
    <t xml:space="preserve">Strzykawka JANETA jednorazowego użycia, jałowa, posiadająca podwójne uszczelnienie tłoka oraz podwójną skalę pomiarową, niepirogenna, nietoksyczna z końcówką do cewników 100 ml </t>
  </si>
  <si>
    <t xml:space="preserve">Strzykawka JANETA jednorazowego użycia, jałowa, posiadająca podwójne uszczelnienie tłoka, niepirogenna, nietoksyczna z końcówką do cewników skośną 100 ml </t>
  </si>
  <si>
    <t>szt</t>
  </si>
  <si>
    <t xml:space="preserve">Przyrząd do wielokrotnego aspirowania płynów i leków, sterylny, jednorazowego użytku, z zatyczką oraz wbudowanym filtrem bakteryjnym 0,45 i zastawką antyzwrotną, która automatycznie zabezpiecza połączenie po wyjęciu strzykawki </t>
  </si>
  <si>
    <t>Igła iniekcyjna jednorazowego użytku, rozmiary: 0,45 – 1,1 op. 100szt.</t>
  </si>
  <si>
    <t>Igła iniekcyjna jednorazowego użytku, rozmiar: 1,2 op. 100 szt.</t>
  </si>
  <si>
    <t>Igła inj 0,8 x50mm x 100 szt</t>
  </si>
  <si>
    <t>Igła 0,45 x 16 mm x 100 szt.</t>
  </si>
  <si>
    <t>Igła do novopenów 30G 0,3x8mm</t>
  </si>
  <si>
    <t>Igła z otworem bocznym do pobierania leków z fiolek z gumowym korkiem z zakończeniem typu PencilPoint, zapobiegającym fragmentacji korka - rozm. 1.1-1.2 dł. min. 30mm - op. a 50 szt.lub równoważna</t>
  </si>
  <si>
    <t>op. 100 szt</t>
  </si>
  <si>
    <t>Igła bezpieczna (i.m.) z osłonką zabezpieczającą igłę bezpośrednio po iniekcji z sygnalizacją akustyczną z możliwością aktywacji osłony jednym palcem bez konieczności oparcia o powierzchnię,kompatybilne ze strzykawkami z końcówką Luer lub Luer-Lock , 0,8x40mm 21G * 100szt.</t>
  </si>
  <si>
    <t>Cena jednostowa netto</t>
  </si>
  <si>
    <t>Cena jed nostkowa brutto</t>
  </si>
  <si>
    <t>Kanka doodbytnicza 8x250</t>
  </si>
  <si>
    <t>Zgłębnik żołądkowy z zatyczką  16CH , 18CH , 20CH, 22CH</t>
  </si>
  <si>
    <t>Zgłębnik żołądkowy z prowadnicą  16CH , 18CH , 20CH, 22CH</t>
  </si>
  <si>
    <t xml:space="preserve">Rurka intubacyja z odsysaniem znad mankietu z konektorem nr  5,5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</si>
  <si>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6,0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</si>
  <si>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6,5typ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</si>
  <si>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Podkładka do rurki tracheostomijnej 8,0 X9,0</t>
  </si>
  <si>
    <t>Szczoteczka do czyszczenia rurek tracheostomijnych sterylna prosta</t>
  </si>
  <si>
    <t>Przyrząd –bezpieczny zestaw do pobierania wydzieliny z drzewa oskrzelowego złożony z plastikowego worka o poj 80 ml z zamkn. w postaci nakręki z dwoma cewnikami o dł. Ok 30 cm  i 100 cm</t>
  </si>
  <si>
    <t>Zestaw do odsysania z pnia oskrzelowego Mucorex 80ml/ CAIR L.G.L./ AM040</t>
  </si>
  <si>
    <t>Łącznik do drenów do ssaków dwustronny LDS 10/8</t>
  </si>
  <si>
    <t>Szt</t>
  </si>
  <si>
    <t>Łącznik do drenów 10/8/ Balton/ ŁDS 10/8</t>
  </si>
  <si>
    <t>Wziernik nosowy jednorazowego użytku</t>
  </si>
  <si>
    <t>Wziernik nosowy j.uż./ Boen Healthcare/ Brak nr kat.</t>
  </si>
  <si>
    <t xml:space="preserve">Worek stomijny szczelny elastyczny z hydrokoloidowym wypukłym profilem przylepca. pozwalającym zaopatrzenie stomii płaskich i wklęsłych. Worek pokryty z obu stron miękką włókniną z  oknem podglądu umożliwiającym kontrolowanie stomii i zawartości worka, z filtrem gazów redukującym „balonowanie się worka” i neutralizującym nieprzyjemne zapachy, wbudowane zapięcie na rzep, łatwe do czyszczenia i opróżniania lub zewnętrzną zapinkę. </t>
  </si>
  <si>
    <t>Worek stomijny/ Convatex/ 421619</t>
  </si>
  <si>
    <t xml:space="preserve">Szt. </t>
  </si>
  <si>
    <t>Skalpele ostrza wymienne, 10 ,11 , 15 , 18 , 20   100szt., wszystkie rozmiary</t>
  </si>
  <si>
    <t xml:space="preserve">Nożyk stalowy jałowy (lancet) do nakłuć przedramienia i pleców, twardy, stabilny </t>
  </si>
  <si>
    <t>Opatrunek sterylny z klejem akrylowym, przeznaczony do mocowania i stabilizacji kaniul w miejscu wkłucia. Włóknina opatrunku perforowana co pozwala dobrze przymocować kaniulę i zapewnić przepuszczalność powietrza oraz pary wodnej z dodatkowym opatrunkiem używanym jako podkładkę pod stopkę kaniuli, która zmniejsza ucisk i dodatkowo je stabilizuje. Plaster z dwoma fiszbinami z rozcięciem, który ułatwi  przymocowanie kaniuli (100 szt./op.)( po pyt.dop. opatr.z klejem z synt.kauczuku, opak. a'50)</t>
  </si>
  <si>
    <t xml:space="preserve">Op. </t>
  </si>
  <si>
    <t>Opatrunek samoprzylepny z wkładem chłonnym, jałowy 5cmx7cm op 100szt.(po pyt.dop. Rozmiar 5x7,2cm; )</t>
  </si>
  <si>
    <t>Op.</t>
  </si>
  <si>
    <t>Kompres włókninowy z wycięciem Y jałowy do zabezpieczenia rurki tracheostomijnej  10 cm x 10 cm op.20 blistrów a'5szt.</t>
  </si>
  <si>
    <t>przyrząd do pobierania próbek</t>
  </si>
  <si>
    <t xml:space="preserve">Nić chirurgiczna nie wchłanialna 0,1 o długości 75 cm na igle ostrej o długości 39 mm, 3/8 koła   0  ,  1   , 2  , 2,0(po pyt.dop. 37mm,igła 3/8koła odwrotnie tnąca)                 </t>
  </si>
  <si>
    <t>nić chirurgiczna nie wchłanialna Nylon</t>
  </si>
  <si>
    <t>Nić chirurgiczna wchłanialna 0,1 o długości 75 cm na igle ostrej o długości 39 mm, 3/8 koła   0  ,  1   , 2  , 2,(po pyt.dop.dł.37mm;dop.igłę 1/2koła okrągłą oraz 3/8koła odwrotnie tnącą; rozm. 0,1,2,2.0)</t>
  </si>
  <si>
    <t>nić chirurgiczna wchłanialna PGA</t>
  </si>
  <si>
    <t>par</t>
  </si>
  <si>
    <t>Rurka ustno-gardłowa (Guedel – lub równoważna ) wszystkie rozmiary</t>
  </si>
  <si>
    <t>Rurka intubacyjna nr 6, nr 7, nr 7,5, nr 8, nr  9, z mankietem</t>
  </si>
  <si>
    <t>Cewnik do odsysania z drzewa oskrzelowego, rozmiary 12, 14, 16, 18, 20</t>
  </si>
  <si>
    <t>Szpatułka laryngologiczna do języka jałowa , każda pakowana oddzielnie op. 100 szt.</t>
  </si>
  <si>
    <t>Dren do podawania tlenu z końcówkami do aparatu AMBU</t>
  </si>
  <si>
    <t>Rurka krtaniowa LTSD nr 3, 4, 5</t>
  </si>
  <si>
    <t>Igła do trepanobiopsji 12cm, 15cm</t>
  </si>
  <si>
    <t>Filtr antybakteryjny  hydrofobowy do ssaka HOSPIVAC /ASKIRC 30 / 36</t>
  </si>
  <si>
    <t>Maska IGEL krtaniowa nr 3, 4, 5</t>
  </si>
  <si>
    <t>Utrwalacz do utrwalania rozmazów biologicznych w aerozolu o poj. 150 ml</t>
  </si>
  <si>
    <t>sz</t>
  </si>
  <si>
    <t>Sterylny żel do USG, sterylne saszetki, nie zawiera alergenów, pozbawiony soli i aldehydu mrówkowego, wysoka gęstość i lepkość  20 ml saszetki</t>
  </si>
  <si>
    <t>saszetki</t>
  </si>
  <si>
    <t>Osłonka chroniąca od światła worek z cytostatykami , na worek o poj. 100 ml, 250 ml ,500ml ,1000 ml</t>
  </si>
  <si>
    <t xml:space="preserve">Osłona microtek na sondę śródoperacyjną USG nie wpływająca na jakość obrazu rozmiar 15 cm x 122 cm w skład wchodzą :      Sterylny żel do USG 20g,  Gumki mocujące osłonę na głowicy USG nie zawierające lateksu,  Sterylne samoprzylepne taśmy mocujące osłonę głowicy USG  </t>
  </si>
  <si>
    <t xml:space="preserve">Resuscytator worek Ambu, z maską, samorozprężalny jednorazowego użytku  dla dorosłych – Cienki i lekki worek samorozprężalny , z wbudowanym uchwytem, z bezpośrednim podłączeniem do zastawek PEEP Ambu. Zawór pacjenta o konstrukcji jednomembranowej, złącze na maski obrotowe 360° , możliwość podłączenia wszystkich masek spełniających normę DIN, wykonane z ekologicznego materiału SEBS,  Nie zawierają ftalanów i lateksu  </t>
  </si>
  <si>
    <t>Fartuch ochronny, jałowy, zapinany z tyłu służący do przygotowywania cytostatyków , jednorazowego użytku, rękawy zakończone elastycznym mankietem z dzianiny. Fartuch posiada dodatkowe nieprzepuszczalne wzmocnienia w części przedniej i w rękawach</t>
  </si>
  <si>
    <t>Osłona na nogi do kolan z opaskami antypoślizgowymi, zapinana na rzep, z włókniny trójwarstwowej SFS oddychającej pełnobarierowej o gramaturze 81g/ m2, przebadanej na przenikanie cytostatyków zgodnie z normą ASTM F739.    </t>
  </si>
  <si>
    <t>Fartuch chirurgiczny sterylny pełnobarierowy , oddychający na całej powierzchni wykonany z włókniny trójwarstwowej SFS o gramaturze 81g/m2. Rękaw fartucha zakończony dzianinowym mankietem, troki łączone kartonikiem, rękawy fartucha klejone. Wskaźnik odporności na penetrację płynów powyżej 170 cm H2O na całej powierzchni. Przebadany na przenikanie cytostatyków (badania załączone do oferty).  </t>
  </si>
  <si>
    <t>Półmaska ochronna respiratorowa spełniająca wymogik lasy FFP3 wg EN14-2001 wykonana z poliestru,meltblown, posiadającą w środkowej części zawór oddsechowy, w górnej części  wyprofilowane usztywnienie na nos, po stronie wewnętrznej od strony twarzy piankę zwiększającą przyleganie do twarzy, gumki na głowę ułatwiające nakładanie maski. Skuteczność filtracji bakteryjnej &gt;99,9%, odporność na przenikanie aerozoli do środka &lt;0,61%</t>
  </si>
  <si>
    <t>Rękawice jałowe, bezpudrowe, z naturalnego lateksu kauczukowego o zwiększonej grubości, wykończenie mikroteksturowane, mankiet prosty,dobrzeprzylegający i nie zsuwający się, łatwe nakładanie i zdejmowanie na suche i mokre ręce oraz umożliwiając nałożenie drugiej pary rękawic, długość minimalna 270 do 290mm, grubość : na palcu 0,260mm, na dłoni 0,240mm, na mankiecie 0,245 mm, klasa III, do przygotowywania cytostatyków, z atestem do przygotowywania cytostatyków,spełniające normy EN420 i EN374 (np.typu Gammex PF lub równoważne )rozmiar S, M, L, XL</t>
  </si>
  <si>
    <t>Rękawice jałowe , neoprenowe lub lateksowo-nitrylowe bezpudrowe o zwiększonej grubości, wykończenie mikroteksturowane , o podwyższonej chwytności, mankiet dobrze przylegający, łatwe nakładanie i zdejmowanie  na rękawice wewnętrzne długość minimalna 270 do 290 mm, grubość na palcu min. 0,25 mm, na dłoni 0,240mm  do przygotowywania cytostatyków, z atestem do przygotowywania cytostatyków, spełniające normy EN420 i EN374, rozmiar S, M, L, XL</t>
  </si>
  <si>
    <t>Wartość bruttto</t>
  </si>
  <si>
    <t>Cewniki zewnętrzne dla mężczyzn, wszystkie rozmiary</t>
  </si>
  <si>
    <t>Cewnik Foleya gumowy silikonowany sterylny z czterema otworami drenującym 12, 14, 16, 18, 20, 22. Czas utrzymania minimum 14 dni, potwierdzony badaniem producenta.</t>
  </si>
  <si>
    <t>Worek do zbiórki moczu z portem o pojemności 2000 ml z drenem ,zaworem spustowym (poprzecznym, obsługiwanym jedną ręką) i zastawką antyrefluksyjną, sterylne, w systemie zamkniętym, z malejąca skalą,bezigłowym portem do pobierania próbek z portem, pakowane pojedynczo typu folia-papier od 24h do 7 dni</t>
  </si>
  <si>
    <t>Worek do zbiórki moczu bez portu jałowy 2000ml</t>
  </si>
  <si>
    <t>Nebulizator niskoobjętościowy do podawania leku, ze stabilną podstawką dyfuzora w zakresie 0-360 stopni, o pojemności 10 ml, skalowany z podziałką co 2 ml, przeciętna średnica cząsteczek aerozolu (MMAD) 2,4 pm (+/- 0,13 pm), frakcja respirabilna (cząsteczki &lt;5 pm) - 72% (+/- 3,1%), parametry potwierdzone w badaniach producenta, produkt czysty biologicznie. Tempo nebulizacji (szybkość opróżniania zbiornika) przy przepływie 10 l/min dla 3 ml roztworu: 3,3 min. (+/- 0,1 min.). W zestawie z nebulizatorem: zintegrowany z łącznikiem ustnik z przegubowym złączem obrotowym w pionie i poziomie, dren tlenowy o przekroju gwiazdkowym 2,1 m i złączu standardowym, niebieskie, sztywne złącze drenu dedykowane do nebulizatora rura karbowana 15 cm</t>
  </si>
  <si>
    <t>Nebulizator niskoobjętościowy do podawania leku, z antyprzelewową konstrukcją pozwalającą na skuteczne działanie w zakresie 0-90 stopni, ze stabilną podstawką dyfuzora w zakresie 0-360 stopni, o pojemności 10 ml, skalowany dwustronnie w zakresie od 3 do 10 ml z podziałką co 1 ml, przeciętna średnica cząsteczek aerozolu (MMAD) 2,21 pm (+/- 0,07 pm), frakcja respirabilna (cząsteczki &lt;5 pm) -79,7% (+/- 1,7%), parametry potwierdzone w badaniach producenta, produkt czysty biologicznie. Tempo nebulizacji (szybkość opróżniania zbiornika) przy przepływie 10 l/min dla 3 ml roztworu: 7,36 min. (+/- 0,26 min.). W zestawie z nebulizatorem: maska aerozolowa dla dorosłych, dren tlenowy o przekroju gwiazdkowym 2,1 m i złączu standardowym, kodowane kolorystycznie barwą dyfuzora sztywne złącze drenu dedykowane do nebulizatora</t>
  </si>
  <si>
    <t>Serweta trójwarstwowa, jałowa, nieprzylepna, spełniająca wymogi normy pełnobarierowości min.74G, 50cm x 50cm (typu foliodrape)</t>
  </si>
  <si>
    <t>Serweta jednowarstwowa lub dwuwarstwowa, jałowa, chłonna, nieprzylepna, 50cm x 50cm</t>
  </si>
  <si>
    <t>Serweta jałowa z otworem o wymiarach  50 x 75 cm wielkość otworu 7 cm samoprzylepna</t>
  </si>
  <si>
    <t>Koreczki Luer-lock do wenflonów jałowe 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 z datą ważności na każdym pojedynczym korku.</t>
  </si>
  <si>
    <t>Koreczki dwustronne  męsko-żeńskie (combi), , kompatybilne i szczelne z zakończeniami kraników i wkłuć obwodowych, centralnych, tętniczych, kompatybilne z zakończeniem typu Luer i Luer-Lock strzykawki i drenu do przetoczeń, jałowe, pojedynczo pakowane , , pakowane pojedynczo (każda sztuka osobno niezłączona z innymi koreczkami)  w sposób pozwalający na wyciąganie po jednej sztuce z opakowania zbiorczego  zawierającego np. 50 ,  100 lub 200szt,  w kolorze czerwonym</t>
  </si>
  <si>
    <t>Żel do miejscowego znieczulenia błon śluzowych z dodatkiem preparatu antyseptycznego, jednorazowy, sterylny do 8,5 g.</t>
  </si>
  <si>
    <t>Cathejell</t>
  </si>
  <si>
    <t>Trzykomorowy, sterylny zestaw do drenażu klatki piersiowej posiadający wydzieloną komorę zastawki podwodnej z barwnikiem, komorę na wydzielinę o pojemności 2100 ml wyskalowaną co 5ml w zakresie 0-200ml i co 10ml do 2000ml, wydzieloną wodną komorę regulacji siły ssania z barwnikiem, posiadający automatyczną zastawkę zabezpieczającą przed wysokim dodatnim ciśnieniem oraz mechaniczną zastawkę zabezpieczającą przed wysokim ciśnieniem ujemnym.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 z możliwością odłączenia.*</t>
  </si>
  <si>
    <t>Sterylny jednokomorowy zestaw do drenażu klatki piersiowej z drenem łączącym o regulowanej długości, z komorą na wydzielinę o pojemności 2300 ml i komorą zastawki wodnej znajdującą się w komorze kolekcyjnej. Zestaw musi posiadać możliwość podłączenia i współpracy z przenośną próżnią. Budowa kompaktowa o wysokości maksimum 25 cm, o stabilnej podstawie nie wymagającej montowania stojaka, z uchwytem umożliwiającym przenoszenie lub powieszenie. Wszystkie elementy w jednym sterylnym opakowaniu.*</t>
  </si>
  <si>
    <t xml:space="preserve">szt. </t>
  </si>
  <si>
    <t>Zestaw do punkcji i drenażu opłucnowego metodą Seldingera, o składzie: skalpel nr 11, strzykawka 10 ml,  igła wprowadzająca 16G/80 mm, skalowana co 2cm, prowadnica J 50 cm, z aplikatorem (prowadnikiem),</t>
  </si>
  <si>
    <t>Ambulatoryjny zestaw do drenażu opłucnej zawierający: worek 1500ml (max 1700ml), wyskalowany co 100ml do 1500ml, z płatkową zastawką Heimlicha i odpowietrznikiem, ze zintegrowanym drenem łączącym, strzykawkę 20 ml z zakończeniem typu Luer Lock, łącznik schodkowy, regulowany pasek na ramię lub pas pacjenta, sterylny</t>
  </si>
  <si>
    <t xml:space="preserve">Prowadnica intubacyjna do ukształtowania, z gładkim, wygiętym końcem, pokryta miękkim tworzywem typu Ivory PCV, sterylna, rozmiary:
2,0 mm / 22,5 cm- do rurek o średnicy 2,5-4,5 mm
4,0 mm / 33,5 cm - do rurek o średnicy 5,0-8,0 mm
5,0 mm / 36,5 cm - do rurek o średnicy 8,5-11,0 mm
Prowadnica intubacyjna do ukształtowania, z gładkim, wygiętym końcem, pokryta miękkim tworzywem typu Ivory PCV, sterylna, rozmiary:
2,0 mm / 22,5 cm- do rurek o średnicy 2,5-4,5 mm
4,0 mm / 33,5 cm - do rurek o średnicy 5,0-8,0 mm
5,0 mm / 36,5 cm - do rurek o średnicy 8,5-11,0 mm
</t>
  </si>
  <si>
    <t>Prowadnica jednorazowego użytku do trudnych intubacji typu Bougie. Elastyczna z wygiętym końcem, nieprzezroczysta, ze znacznikami głębokości: na 15cm od zagiętej końcówki prowadnicy oraz od 20-40cm (co 1cm), przeznaczona dla rurek intubacyjnych w rozm. od 6,0-11,0mm. Wymiary 15Ch/70cm.</t>
  </si>
  <si>
    <t>Strzykawka trzyczęściowa Luer-Lock z podwójnym uszczelnieniem tłoka, umożliwiająca bardzo dokładne dawkowanie, z dokładnością do 1 ml, do pracowni cytostatyków, (wkręcana), 50/60 ml, z możliwością aspiracji do ok. 60ml do pomp infuzyjnych sterylizowane EO  Strzykawki trzyczęściowe 50 ml do pomp infuzyjnych produkowane są w warunkach Systemu Zarządzania Jakością zgodnym z normami PN-EN ISO 9001:2008 oraz PN-EN ISO 13485:2003.</t>
  </si>
  <si>
    <t>Strzykawka trzyczęściowa Luer-Lock z podwójnym uszczelnieniem tłoka, umożliwiająca bardzo dokładne dawkowanie, z dokładnością do 1 ml, do pracowni cytostatyków, (wkręcana), 50/60 ml, z możliwością aspiracji do ok. 60ml do pomp infuzyjnych bursztynowa sterylizowane EO   Strzykawki trzyczęściowe 50 ml do pomp infuzyjnych produkowane są w warunkach Systemu Zarządzania Jakością zgodnym z normami PN-EN ISO 9001:2008 oraz PN-EN ISO 13485:2003.</t>
  </si>
  <si>
    <t>Strzykawka trzyczęściowa Luer-Lock z podwójnym uszczelnieniem tłoka, umożliwiająca bardzo dokładne dawkowanie z dokładnością do 0,1 ml  do pracowni cytostatyków,2ml, z aspiracją do 3 ml</t>
  </si>
  <si>
    <t>Strzykawka trzyczęściowa Luer-Lock z podwójnym uszczelnieniem tłoka, umożliwiająca bardzo dokładne dawkowanie, z dokładnością do 0,2 ml (1 ml podzielony na 5 kresek), do pracowni cytostatyków, 20ml, z możliwością aspiracji do ok. 25ml</t>
  </si>
  <si>
    <t>Strzykawka trzyczęściowa Luer-Lock z podwójnym uszczelnieniem tłoka umożliwiająca bardzo dokładne dawkowanie, z dokładnością do 0,2 ml (1 ml, podzielony na 5 kresek), do pracowni cytostatyków, 10 ml, z możliwością aspiracji do ok. 12ml</t>
  </si>
  <si>
    <t>Strzykawka trzyczęściowa Luer-Lock z podwójnym uszczelnieniem tłoka, umożliwiająca bardzo dokładne dawkowanie, z dokładnością do 0,2 ml (1 ml podzielony na 5 kresek), do pracowni cytostatyków,, 5 ml, z możliwością aspiracji do ok. 6 ml</t>
  </si>
  <si>
    <t>Kaniula dożylna bezpieczna –sterylna jednorazowego użytku, pakowana pojedynczo, wyrażne oznaczenie rozmiaru i daty ważności na opakowaniu jednostkowym.  Kaniula wykonana z bio kompatybilnego poliuretanu nowej generacji (potwierdzone badaniami klinicznymi dołączonymi do oferty),Hypoalergiczne, termoplastyczne odporne na zginanie (tzw. pamięć kształtu) z samo zamykającym się portem iniekcyjnym oraz zastawka bezzwrotna zapobiegająca wypływowi krwi , elastyczne skrzydełka ułatwiające bezpieczne mocowanie widoczne w promieniach RTG. Konstrukcja kaniul eliminująca ryzyko ekspozycji na krew podczas kaniulacji naczyń. Posiadająca plastikową osłonkę z systemem kapilar zapobiegających zakłuciu się oraz  zachlapaniu krwią, która w pełni zamyka ostrze i światło igły. Dostępność rozmiarów w zależności od potrzeb klienta : 22G długość 25mm  przepływ 42 ml/min.</t>
  </si>
  <si>
    <r>
      <t>2</t>
    </r>
    <r>
      <rPr>
        <sz val="9"/>
        <color rgb="FFFF0000"/>
        <rFont val="Century Gothic"/>
        <family val="2"/>
        <charset val="238"/>
      </rPr>
      <t>.</t>
    </r>
  </si>
  <si>
    <t>Kaniula dożylna bezpieczna –sterylna jednorazowego użytku, pakowana pojedynczo, wyrażne oznaczenie rozmiaru i daty ważności na opakowaniu jednostkowym.  Kaniula wykonana z bio kompatybilnego poliuretanu nowej generacji (potwierdzone badaniami klinicznymi dołączonymi do oferty),Hypoalergiczne, termoplastyczne odporne na zginanie (tzw. pamięć kształtu) z samo zamykającym się portem iniekcyjnym oraz zastawka bezzwrotna zapobiegająca wypływowi krwi , elastyczne skrzydełka ułatwiające bezpieczne mocowanie widoczne w promieniach RTG. Konstrukcja kaniul eliminująca ryzyko ekspozycji na krew podczas kaniulacji naczyń. Posiadająca plastikową osłonkę z systemem kapilar zapobiegających zakłuciu się oraz  zachlapaniu krwią, która w pełni zamyka ostrze i światło igły. Dostępność rozmiarów w zależności od potrzeb klienta : 18G długość 32 mm, przepływ 103 ml/min</t>
  </si>
  <si>
    <t>Kaniula dożylna bezpieczna –sterylna jednorazowego użytku, pakowana pojedynczo, wyrażne oznaczenie rozmiaru i daty ważności na opakowaniu jednostkowym.  Kaniula wykonana z bio kompatybilnego poliuretanu nowej generacji (potwierdzone badaniami klinicznymi dołączonymi do oferty),Hypoalergiczne, termoplastyczne odporne na zginanie (tzw. pamięć kształtu) z samo zamykającym się portem iniekcyjnym oraz zastawka bezzwrotna zapobiegająca wypływowi krwi , elastyczne skrzydełka ułatwiające bezpieczne mocowanie widoczne w promieniach RTG. Konstrukcja kaniul eliminująca ryzyko ekspozycji na krew podczas kaniulacji naczyń. Posiadająca plastikową osłonkę z systemem kapilar zapobiegających zakłuciu się oraz  zachlapaniu krwią, która w pełni zamyka ostrze i światło igły. Dostępność rozmiarów w zależności od potrzeb klienta : 17G długość 45 mm, przepływ 133 ml/min</t>
  </si>
  <si>
    <t>Kaniula dotętnicza 20G 45 mm</t>
  </si>
  <si>
    <t xml:space="preserve">Kaniula bezpieczna w systemie zamkniętym z biokompatybilnego poliuretanu, posiadająca 6 pasków RTG. Z igłą posiadającą otwór przy ostrzu, który potwierdza pewne umieszczenie kaniuli w żyle (24-18G) z mechanizmem zabezpieczającym przed zakłuciem, chroniąca przed ekspozycją na materiał biologiczny. Bez portu górnego, z elastycznymi skrzydełkami mocującymi, posiadająca dren z klamrą zaciskową. Ostrze lancetowate. Kaniula w wersji Y , wyposażona w filtr hydrofobowy oraz dwa zawory  beziglowe z podzielną membraną.Dostępne rozmiary 24Gx19mm, </t>
  </si>
  <si>
    <t>Kaniula bezpieczna w systemie zamkniętym z biokompatybilnego poliuretanu, posiadająca 6 pasków RTG. Z igłą posiadającą otwór przy ostrzu, który potwierdza pewne umieszczenie kaniuli w żyle (24-18G) z mechanizmem zabezpieczającym przed zakłuciem, chroniąca przed ekspozycją na materiał biologiczny. Bez portu górnego, z elastycznymi skrzydełkami mocującymi, posiadająca dren z klamrą zaciskową. Ostrze lancetowate. Kaniula w wersji Y , wyposażona w filtr hydrofobowy oraz dwa zawory  beziglowe z podzielną membraną. 22Gx25mm</t>
  </si>
  <si>
    <t xml:space="preserve">Kaniula bezpieczna w systemie zamkniętym z biokompatybilnego poliuretanu, posiadająca 6 pasków RTG. Z igłą posiadającą otwór przy ostrzu, który potwierdza pewne umieszczenie kaniuli w żyle (24-18G) z mechanizmem zabezpieczającym przed zakłuciem, chroniąca przed ekspozycją na materiał biologiczny. Bez portu górnego, z elastycznymi skrzydełkami mocującymi, posiadająca dren z klamrą zaciskową. Ostrze lancetowate. Kaniula w wersji Y , wyposażona w filtr hydrofobowy oraz dwa zawory  beziglowe z podzielną membraną. 20Gx32mm, </t>
  </si>
  <si>
    <t>Kaniula bezpieczna w systemie zamkniętym z biokompatybilnego poliuretanu, posiadająca 6 pasków RTG. Z igłą posiadającą otwór przy ostrzu, który potwierdza pewne umieszczenie kaniuli w żyle (24-18G) z mechanizmem zabezpieczającym przed zakłuciem, chroniąca przed ekspozycją na materiał biologiczny. Bez portu górnego, z elastycznymi skrzydełkami mocującymi, posiadająca dren z klamrą zaciskową. Ostrze lancetowate. Kaniula w wersji Y , wyposażona w filtr hydrofobowy oraz dwa zawory  beziglowe z podzielną membraną.18Gx32</t>
  </si>
  <si>
    <t>Kranik odcinający do terapii dożylnej, trójdrożny,  z drenem 10 cm bez DEHP ,wykonany z poliwęglanu-tworzywa odpornego na mechaniczne pęknięcia oraz na wszystkie leki w tym również na działanie lipidów i leków do chemioterapii. Trójramienne  (ramiona tej samej długości) pokrętło  umożliwiające swobodną i precyzyjną obsługę kraników i podwójny: optyczny  i wyczuwalny identyfikator pozycji otwarty/zamknięty,  dren  bez DEHP ,  średnica drenu 4,1 x 2,9 mm jałowy, j.u. Objętość wypełnienia zestawu  1,19  ml, sterylizowany tlenkiem etylenu</t>
  </si>
  <si>
    <t>Zawór Odcinający ( Q syte )  z pojedynczym drenem micro dostępu naczyniowego do wielokrotnego zastosowania (minimum 100 użyć lub 7 dni) bez mechanicznych części wewnętrznych o prostym torze, całkowicie przezierny,    bezbarwny z podzielna silikonowa membrana osadzona na przeziernym konektorze, kompatybilny z końcówka Luer i Luerlock przepływ przez zawór minimum 525 ml/min Wykonany z maksymalnie z 2 komponentów: poliweglan i silikon, nie zawierajacyftalanów i lateksu, Nie dopuszcza się oferowania wyrobów o przepływach niższych wartości  niż określona ww wielokrotności albo czasie zastosowania. Membrana, jak również pozostałe elementy zaworu maja być całkowicie przezierne. Długość drenu 15 cm. Objętość wypełnienia układu z drenem: 0,21ml. Prędkość przepływu przez układ: 49ml/min,  tego samego producenta co kaniule obwodowe.</t>
  </si>
  <si>
    <t>Zawór odcinający  (Qsyte) dostępu naczyniowego do wielokrotnego zastosowania (minimum 100 użyć lub 7 dni) bez mechanicznych części wewnętrznych o prostym torze, całkowicie przezierny,    bezbarwny z podzielna silikonowa membrana osadzona na przeziernym konektorze, kompatybilny z końcówka Luer i Luerlock przepływ przez zawór minimum 525 ml/min Wykonany z maksymalnie z 2 komponentów: poliwęglan i silikon, nie zawierający ftalanów i lateksu, Nie dopuszcza się oferowania wyrobów o przepływach niższych wartości  niż określona ww wielokrotności albo czasie zastosowania. Membrana, jak również pozostałe elementy zaworu maja być całkowicie przezierne. Objętość wypełnienia zaworu: 0,1ml . Długość zaworu nie więcej niż 2 cm,  tego samego producenta co kaniule obwodowe</t>
  </si>
  <si>
    <t>Igła BD bezpieczna z uchwytem. Uchwyt jest zespolony z bezpieczną igłą do pobierania krwi, stąd nie ma konieczności ręcznego łączenia igły z uchwytem, do próżniowego pobierania krwi 21G</t>
  </si>
  <si>
    <t>op</t>
  </si>
  <si>
    <t>Probówka PP typu Falkon stożkowy a 50 ml z podziałką jałowy oddzielnie pakowany, wytrzymująca wirowanie 3000 g</t>
  </si>
  <si>
    <t>Pojemnik na wycinki histopatologiczne z zakrętką, jałowe, osobno pakowane, o poj. 20 ml/30 ml</t>
  </si>
  <si>
    <t>Bakteriologiczny zestaw transportowy (wymaz z podłożem ) dł. 150mm) w probówce</t>
  </si>
  <si>
    <t>Bakteriologiczny zestaw transportowy (wymaz bez podłoża) dł. 150mm pałeczka sucha w probówce</t>
  </si>
  <si>
    <t>Pojemnik do moczu sterylny 120ml oddzielne pakowany</t>
  </si>
  <si>
    <t>Pojemnik jałowy, oddzielnie pakowane do pobierania kału na posiew z łopatką</t>
  </si>
  <si>
    <t>Płytki z podłożem transportowym do ilościowej oceny mikroorganizmów wyhodowanych z dróg moczowych /np. .Uryline lub równoważne/</t>
  </si>
  <si>
    <t>Pakiet zabiegowy do zdejmowania szwów jednorazowy, sterylny zawierający tampony (tupfery) włókninowe, pęsetę anatomiczną metalową, plastikową o dł.12,5cm,zapakowany skalpel o dł.6,5cm, tacka typu blister z min 1 wgłębieniem na płyny.</t>
  </si>
  <si>
    <t>Nazwa</t>
  </si>
  <si>
    <t>Cena jednostkowa neto</t>
  </si>
  <si>
    <t>Cena jednostkowa bruto</t>
  </si>
  <si>
    <t>VAT w %</t>
  </si>
  <si>
    <t>Adapter na końcówkę Luer  (Multiadapter Łącznik)</t>
  </si>
  <si>
    <t>Adapter do rozmazu z łopatką</t>
  </si>
  <si>
    <t>Adapter membranowy do końcówki Luer (łącznik)</t>
  </si>
  <si>
    <t>Igła motylkowa 0,8 mm z krótkim drenem do 90 mm</t>
  </si>
  <si>
    <t xml:space="preserve">Igła motylkowa 0.8 mm x 200 mm dren, na posiew krwi, pakowana jako całość </t>
  </si>
  <si>
    <t>Igła systemowa 0,8 mm o dł. ostrza 25 mm</t>
  </si>
  <si>
    <t>Igła systemowa 0,8 mm o dł. ostrza 38 mm</t>
  </si>
  <si>
    <t xml:space="preserve">Igła systemowa 0,9 mm do 38 mm, </t>
  </si>
  <si>
    <t xml:space="preserve">Igła systemowa bezpieczna 21G x do 25 mm </t>
  </si>
  <si>
    <t xml:space="preserve">Probówka do biochemii, poj. 5,5-6 ml, śr. 13-14mm, </t>
  </si>
  <si>
    <t>Probówka do koagulologii cytrynian, poj. 2-3 ml, śr. 11-12 mm</t>
  </si>
  <si>
    <t xml:space="preserve">Probówka do morfologii, poj. 2-3 ml, śr. 12-13 mm, </t>
  </si>
  <si>
    <t xml:space="preserve">Probówka do OB, poj. 3-4 ml, śr. 8-9 mm, </t>
  </si>
  <si>
    <t>Strzykawka do gazometrii 2ml w systemie z filtrem</t>
  </si>
  <si>
    <t>Końcówka sterylna, do pipet automatycznych typu eppendorf z filtrem od 0,1μl do 100 μl, w statywie</t>
  </si>
  <si>
    <t>Statyw styropianowy na 100 sztuk probówek typu eppendorf</t>
  </si>
  <si>
    <t>Statyw 50-cio miejscowy z tworzywa sztucznego do przechowywania i transportu próbek o Ø 13 mm</t>
  </si>
  <si>
    <t>Bezpieczny otwieracz do drenów</t>
  </si>
  <si>
    <t>Pojemnik na ostre odpady medyczne wysokość 42,5 cm, średnica podstawy 11,2 cm, średnica wieczka 14,3 cm, wymiary otwarcia 5,5 cm na 10,6 cm</t>
  </si>
  <si>
    <t>Końcówka do pipet automatycznych typu Eppendorf z filtrem 1000µl przezroczysta sterylna w statywie</t>
  </si>
  <si>
    <t>Probówka z jonami magnezu na małopłytkowość rzekomą, średnica 10 – 11 mm</t>
  </si>
  <si>
    <t>Igła bezpieczna (do monovett) z osłonką zabezpieczającą igłę bezpośrednio po iniekcji z sygnalizacją akustyczną z możliwością aktywacji osłony jednym palcem bez konieczności oparcia  o powierzchnię , kompatybilne  ze strzykawką monovetta 21Gx38mm * 50szt</t>
  </si>
  <si>
    <t xml:space="preserve">Statyw 50- miejscowy do przechowywania i transportu próbek z tworzywa sztucznego o średnicy otworów 17 mm </t>
  </si>
  <si>
    <t xml:space="preserve">Kapilara do oznaczania parametrów krytycznych 100ul z PET komplet (+ mieszadełko, zatyczki) 1000 szt. w op. </t>
  </si>
  <si>
    <t>Butelka do dobowej zbiórki moczu o poj. 3 l z zakrętką</t>
  </si>
  <si>
    <t>Końcówka z filtrem do pipet automatycznych typu eppendorf do 1000 μl, długość 90 mm, w pudełkach</t>
  </si>
  <si>
    <t>Pojemnik na ostre odpady medyczne, wysokość 22,0 cm, średnica podstawy 25,7 cm, średnica wieczka 29,0 cm, średnica otwarcia 8,8 cm</t>
  </si>
  <si>
    <r>
      <t xml:space="preserve">op.
</t>
    </r>
    <r>
      <rPr>
        <sz val="9"/>
        <color theme="1"/>
        <rFont val="Century Gothic"/>
        <family val="2"/>
        <charset val="238"/>
      </rPr>
      <t>szt. **</t>
    </r>
  </si>
  <si>
    <t>Szczoteczki cytologiczne jednorazowe o średnicy szczotki &gt; lub =  2,0 mm , długości 120 cm, do bronchofiberoskopu o średnicy kanału roboczego 2,8</t>
  </si>
  <si>
    <t xml:space="preserve">Szczotka dwustronna do czyszczenia kanału roboczego bronchofiberoskopu o średnicy kanału 2,8. Szczotka posiada dwie różne końcówki zakończone kulką o średnicy włosia 5 i 10 mm </t>
  </si>
  <si>
    <t>Kleszczyki biopsyjne jednorazowe, łyżki owalne z okienkiem, dł. 120cm do  bronchofiberoskopu o średnicy kanału 2,8 mm ,średnica kleszczyków 1,8 mm</t>
  </si>
  <si>
    <t>Jednorazowy , sterylny zawór regulujący odsysanie do wideobronchoskopu EB19-J oraz wiseobronchoskopu ultrasonograficznego EB19-J10U firmy PENTAX</t>
  </si>
  <si>
    <t>Jaenorazowa zatyczka do kanału biopsyjnego bronchofiberoskopu Pentax lub równoważny</t>
  </si>
  <si>
    <t>Szczoteczka do czyszczenia kanału roboczego bronchofiberoskopu o średnicy kanału 2,8</t>
  </si>
  <si>
    <t xml:space="preserve">Port niskoprofilowy w kształcie delty wykonany z transparentnej żywicy szt. 20 760      epoksydowej o wymiarach 32 x 27 mm o wadze max 8 g z komorą tytanową silikonowaną membraną o średnicy 12,5 mm, wysokość portu 12,5 mm  port w kształcie delty, dwa otwory mocujące            </t>
  </si>
  <si>
    <t xml:space="preserve">     </t>
  </si>
  <si>
    <t>Rurka tracheostomijna PortexTM
Blue Line Ultra Suctionaid,
z mankietem niskociśnieniowym Soft-Seal®
z wbudowanym przewodem
do odsysania znad mankietu. Rozmiar od 6,0 - 10,0. 10 sztuk w opakowaniu, Rozmiar wg potrzeb do wyboru Zamawiającego</t>
  </si>
  <si>
    <t>Rampa wykonana z poliwęglanu odpornego na działanie tłuszczy i agresywnych leków. Przeźroczysta na całej długości co pozwala wykryć ewentualność obecność pęcherzyków powietrza. Rampa wyposażona w2- 6 kraników kodowanych kolorystycznie z oznaczeniem kierunku przepływu. Rampa z oddzielnym drenem przedłużającym powleczonym wewnątrz polietylenem, chroniącym płyny przed absorbcją w ścianki drenu,  o długości 50 ,100,150 lub 200 cm (pakowane razem).Rampa do mocowania za pomocą uchwytu (mocowanie na ramie łóżka lub stojaku). Sterylizowana tlenkiem etylenu. Nazwa firmy na rampie - rampa 3</t>
  </si>
  <si>
    <t>Rampa wykonana z poliwęglanu odpornego na działanie tłuszczy i agresywnych leków. Przeźroczysta na całej długości co pozwala wykryć ewentualność obecność pęcherzyków powietrza. Rampa wyposażona w2- 6 kraników kodowanych kolorystycznie z oznaczeniem kierunku przepływu. Rampa z oddzielnym drenem przedłużającym powleczonym wewnątrz polietylenem, chroniącym płyny przed absorbcją w ścianki drenu,  o długości 50 ,100,150 lub 200 cm (pakowane razem).Rampa do mocowania za pomocą uchwytu (mocowanie na ramie łóżka lub stojaku). Sterylizowana tlenkiem etylenu. Nazwa firmy na rampie - rampa 5</t>
  </si>
  <si>
    <t>Uchwyt do rampy</t>
  </si>
  <si>
    <t>Połączenie typu męski Luer - Lock z męskim Luer – Lock
- łącznik o długości 50 mm
- wyjścia zabezpieczone kapturkami z poliwęglanu</t>
  </si>
  <si>
    <t>Pasywne urządzenie jednorazowego użytku na bazie roztworu 70% alkoholu izopropylowego, który dezynfekuje w  jedną minutę i utrzymuje port w czystości przez siedem dni. Korki pakowane pojedynczo lub na blistrach - korki pakowane pojedynczo</t>
  </si>
  <si>
    <t>Układ oddechowy jednorazowego użytku, zawiera podwójnie obrotowe kolanko, linię pomiarową, czujnik przepływu, wykonany z PE, PP, nie zawiera latexu i DEHP, podatność &lt;3 mL/mbar, mikrobilogicznie czysty, dł. 1,5 m, 1op=5 szt</t>
  </si>
  <si>
    <t>Układ oddechowy jednorazowego użytku, zawiera podwójnie obrotowe kolanko, linię pomiarową, czujnik przepływu, wykonany z PE, nie zawiera latexu i DEHP, podatność &lt;13 mL/mbar, mikrobilogicznie czysty, dł. 3,0 m</t>
  </si>
  <si>
    <t>Kuweta do monitorowania stężenia CO2 podczas wentylacji pacjenta, jednorazowego użytku, dla dorosłych, przestrzeń martwa poniżej 7 ml, bezbarwna, opakowanie zbiorcze 10 sztuk. Kompatybilna z respiratorem Drager Oxylog 3000+ będącym na wyposażeniu szpitala.</t>
  </si>
  <si>
    <t xml:space="preserve">Worki z zaworem spustowym na filtrat o pojemności 9 l </t>
  </si>
  <si>
    <t>Filtr ECCOR do wykonywania pozaustrojowych zabiegów usuwania CO2(ECCO2R) w ramach samodzielnej terapii lub w połączeniu ze wspomaganiem leczenia 
sepsy i/lub ciągłą terapią nerkozastępczą (CRRT).</t>
  </si>
  <si>
    <t>Wkład do podgrzewacza krwi systemu Prismax</t>
  </si>
  <si>
    <t>Cewnik do czasowych hemodiafiltracji i hemodializ wysokoprzepływowy dwuświatłowy :zagięte i proste końcówki o przekrojach 11,5 F i 13 F dostępne o długościach 150,200,250 mm z powłoką bizmutową oraz zakończeniem cewnika kaskadowym aby nie powstawało zjawisko mieszania się krwi powrotnej z napływową do wyboru zamawiającego</t>
  </si>
  <si>
    <t>Sterylny foliowy pokrowiec na aparaturę w kształcie prostokąta. Wykonany z mocnej przezroczystej folii z PE, ściągnięty elastyczną gumką, umożliwiającą łatwe nałożenie na przyrząd. Sterylizowany tlenkiem etylenu. Szerokość osłony 95cm, głębokość osłony 130cm po rozciągnięciu. Opakowanie a.50szt.</t>
  </si>
  <si>
    <t>Sterylna osłona na uchwyt lampy operacyjnej. Z kołnierzem z tworzywa sztucznego. Średnica kołnierza 120 mm. Głębokość osłony 140 mm. Otwór o średnicy 15 mm – zapobiegający spadaniu.                                      Opakowanie a. 200szt.</t>
  </si>
  <si>
    <t>Mata na podłogę, o dużej wchłanialności płynów min. 1,3l/m2, z możliwością przytwierdzania do podłóg, o wymiarze 81 cm x 152cm. Opakowanie a. 25szt.</t>
  </si>
  <si>
    <t>Sterylna, bezlateksowa,  jednorazowa osłona na sondę do USG śródoperacyjne. Wymiary 12  cm na 244cm. W komplecie z elementami mocującymi, polem sterylnym i żelem sterylnym a 20ml. Opakowanie a.20szt.</t>
  </si>
  <si>
    <t>Pokrowiec sterylny na klawiaturę w rozmiarze 66cm x 91cm. Opakowanie a. 40szt.</t>
  </si>
  <si>
    <t>Jednorazowa osłona na podłokietnik stołu operacyjnego. O długości min.70cm szerokości min. 30cm. Posiadająca opaski o regulowanej średnicy, pozwalające na utrzymywanie przedramienia pacjenta.    Opakowanie a. 150szt.</t>
  </si>
  <si>
    <r>
      <t xml:space="preserve">Łącznik z kolankiem podwójnie obrotowym, podwójnie uszczelnionym, dł. 15 cm, z dodatkowymi silikonowymi pierścieniami uszczelniającymi od strony pacjenta i obwodu oddechowego, gładki w środku, zatyczka portu do bronchoskopii o śr. 9,5 mm i portu do odssysnia o średnicy 4 mm, uchwytem zatyczki w osi pionowej, złącze 22M/15F od strony pacjenta, złącze 22F od strony maszyny, jednorazowego użytku, sterylny, bezlateksowy, bez DEHP, bez BPA, opakowanie folia-papier, termin przydatności do użycia 5 lat, na opakowaniu jednostkowym nr serii i data ważności, piktogramy z opisami rozmiarów złączy od strony pacjenta i od strony maszyny  </t>
    </r>
    <r>
      <rPr>
        <sz val="9"/>
        <color theme="1"/>
        <rFont val="Century Gothic"/>
        <family val="2"/>
        <charset val="238"/>
      </rPr>
      <t>*)</t>
    </r>
  </si>
  <si>
    <r>
      <t xml:space="preserve">Łącznik rurka prosta, gładki w środku, dł. 15cm, złącze 22M/15F od strony pacjenta, złącze 22F od strony maszyny, jednorazowego użytku, sterylny, bezlateksowy, bez DEHP, bez BPA. Opakowanie folia-papier, termin przydatności do użycia 5 lat.
Na opakowaniu jednostkowym nr serii i data ważności, piktogram z opisami rozmiarów złączy od strony pacjenta i od strony maszyny. </t>
    </r>
    <r>
      <rPr>
        <sz val="9"/>
        <color theme="1"/>
        <rFont val="Century Gothic"/>
        <family val="2"/>
        <charset val="238"/>
      </rPr>
      <t>**)</t>
    </r>
    <r>
      <rPr>
        <sz val="9"/>
        <color rgb="FF000000"/>
        <rFont val="Century Gothic"/>
        <family val="2"/>
        <charset val="238"/>
      </rPr>
      <t xml:space="preserve">
</t>
    </r>
  </si>
  <si>
    <t>Maska medyczna typu IIR (wyrób medyczny klasa I) posiadająca konstrukcję półmaski filtrującej, która umożliwia jej szczelne dopasowanie do twarzy użytkownika. Wyprofilowane brzegi i kształtka modelująca o długości 125 mm pozwala na uformowanie maski oraz dostosowanie jej do konturu nosa i twarzy zapewniając szczelność z każdej strony. Maska składa się z trzech warstw włóknin zapewniających optymalne warunki użytkowania przy jednoczesnym zachowaniu najlepszych możliwych parametrów odporności na zachlapanie (splash resistance). Maska posiada gumkę w postaci paska przymocowanego do obu końców wyrobu. Konstrukcja gumki umożliwia jej rozdzielenie wzdłuż i zamocowanie maski na głowie użytkownika: na karku i na potylicy. Na masce widoczny nadruk: m.in. CE, typ, norma jakościowa. Spełniająca wymagania dla masek medycznych typu IIR zgodnie z normą PN-EN 14683:2019. Skuteczność filtracji bakteryjnej (BFE) ≥ 98% (PN-EN 14683:2019) Ciśnienie różnicowe &lt;60 Pa/cm2 (PN-EN 14683:2019). Odporność na zachalpanie  ≥ 16 kPa (ISO 22609:2004) Czystość mikrobiologiczna ≤30 cfu/g (PN EN ISO 11737-1). Dodatkowe parametry zgodnie z normą PN-EN 149+A1:2010 dla półmasek filtrujących.. Penetracja areozolem chlorku sodu ≤20% (EN 149:2001+A1:2009). Zawartość dwutlenku węgla CO2 w powietrzu wdychanym poniżej 1% (EN 149:2001+A1:2009). Op.20szt</t>
  </si>
  <si>
    <t>Jałowy zarękawek chirurgiczny ze ściągaczem ( długości ok 8 cm) pakowany po 2 szt., całkowita długość od 45 do 54 cm.</t>
  </si>
  <si>
    <t>Czujnik do pomiaru ciśnienia metodą bezpośrednią – pojedynczy kompatybilny z kardiomonitorami firmy Drager, GE: - długość linii płuczącej 150 cm; - biureta wyposażona w system zabezpieczający przed zapowietrzeniem (szpikulec w biurecie z trzema otworami) jeden przetwornik do krwawego pomiaru ciśnienia o częstotliwości własnej samego przetwornika &gt; 199hz; - błąd pomiaru przetwornika (nieliniowość i histereza)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linia nie powinna wymagać stosowania dodatkowych eliminatorów zakłóceń rezonansowych w warunkach OIT; - przetwornik zawiera osobny port do testowania poprawności działania systemu wbudowany w konstrukcję przetwornika. Opakowanie - 10 sztuk</t>
  </si>
  <si>
    <t>Czujnik do pomiaru ciśnienia metodą bezpośrednią – podwójny kompatybilny z kardiomonitorami Drager, GE: - długość linii płuczącej  2 x 150 cm, linia żylna i tętnicza oznaczona kolorem na całej długości;   - biureta wyposażona w system zabezpieczający przed zapowietrzeniem (szpikulec w biurecie z trzema otworami) jeden przetwornik do krwawego pomiaru ciśnienia o częstotliwości własnej samego przetwornika &gt; 199hz; - błąd pomiaru przetwornika (nieliniowość i histereza) do 1,5%; -odpowiednie oznaczenie drenów- kolorystyczne oznakowanie linii i kraników, 4 kraniki trójdrożne; -system przepłukiwania uruchamiany wielokierunkowo przez pociągnięcie za niebieski wypustek; - połączenie przetwornika z kablem łączącym z monitorem, bezpinowe, chroniące przed zalaniem (wodoodporne); - linia nie powinna wymagać stosowania dodatkowych eliminatorów zakłóceń rezonansowych w warunkach OIT; - przetwornik zawiera osobny port do testowania poprawności działania systemu wbudowany w konstrukcję przetwornika. Opakowanie - 10 sztuk</t>
  </si>
  <si>
    <t>Płytka / uchwyt do zamontowania przetworników. Możliwość zamontowania jednocześnie na płytce co najmniej 7 czujników. Opakowanie - 5 sztuk</t>
  </si>
  <si>
    <t>Płytka TruClip</t>
  </si>
  <si>
    <t>Cewnik Swana Ganza 7 Fr. Długość 110 cm . Czteroświatłowy . Możliwośc pomiaru PAP , CVP , PCWP. Wyraźne oznaczenie głębokości. Kanał balonika zakończony zaworem i gwintowanym łacznikiem strzykawki . Cewnik wykonany z materiałów apirogennych i atrombogennych . Strzykawka do balonika z łącznikiem gwintowanym i podziałką w zestawie . Zamknięcie balonika poprzez zawór przesuwny obsługiwany jedną reką wraz z zaznaczeniem kierunku podawania bolusa (czerwona strzałka). Cewnik  przystosowany do załozenia przez żyłę górną . Zestaw pakowany jałowo, umożliwiający przełozenie na pole zabiegowe zgodnie z zasadami aseptyki. Port do podłączenia czujnika teperatury płynu w lini pomiarów termodylucji do zamontowania na cewniku (pakowany osobno, nie jest elementem zestawu). 10 sztuk w opakowaniu</t>
  </si>
  <si>
    <t>Czujnik (obudowa injektatu) temperatury kompatybilny z cewnikiem Swana Ganza. 8 sztuk w opakowaniu.</t>
  </si>
  <si>
    <t>Zestaw zawierający 
rurę i komorę 
AirSpiral serii Airvo2 (10 sztuk w opakowaniu)</t>
  </si>
  <si>
    <t>Kaniula donosowa 
Optiflow+ S (20 sztuk w opakowaniu)</t>
  </si>
  <si>
    <t>Kaniula donosowa 
Optiflow+ M (20 sztuk w opakowaniu)</t>
  </si>
  <si>
    <t>Kaniula donosowa 
Optiflow+ L (20 sztuk w opakowaniu)</t>
  </si>
  <si>
    <t>Filtr powietrza do  Airvo(2 sztuki w opakowaniu)</t>
  </si>
  <si>
    <t>Zestaw monitorujący PICCO - ciśnienie IBP oraz CVP, 150 cm, obudowa czujnika temperatury</t>
  </si>
  <si>
    <t>Wkłady do strzykawki automatycznej typu „ single use” wraz z łącznikiem typu T-conector. Jednorazowy zestaw wkładów do systemu Medrad Stellant CTD : dwa wkłady jednorazowe o poj. 200 ml , łącznik typu T , łączeniskiego ciśnienia , dwa razy złącze/kolec szybkiego napełniania typu spike. Wszystkie elementy pakowane jako jeden kompletny zestaw.</t>
  </si>
  <si>
    <t>Wkład do strzykawki  automatycznej typu 12 h z łącznikiem SDS MPI a.  Dwunastogodzinny  zestaw wkładów typu multipatient do wstrzykiwacza Medrad Stellant składający się z dwóch  wkładów o pojemności 200 ml, dwóch zestawów transferowych do napełniania środkiem kontrastowym zakończonych ostrzami typu spike wielorazowego użytku , trójnika zakończonego złączem typu multiguard b.  Jednorazowy spiralny sterylny dren pacjencki kompatybilny z zestawem typu multipatient. Długość drenu przy pełnym rozciągnięciu 250 cm. Wsystkie elementy pakowane jako jeden komplet.</t>
  </si>
  <si>
    <t>Dren jednorazowego użytku kompatybilny z 12 h wkładem do wstrzykiwacza Stelland SPD 250</t>
  </si>
  <si>
    <t>Klips uszny kompatybilny z  kapnografem Sentec op. 24 sztuki</t>
  </si>
  <si>
    <t>Żel kontaktowy</t>
  </si>
  <si>
    <t>Zmieniacz membran kompatybilny z kapnografem Sentec op. 9 szt.</t>
  </si>
  <si>
    <t xml:space="preserve">Łyżka do laryngoskopu, światłowodowa, jednorazowa, nieodkształcająca się łyżka wykonana Z lekkiego stopu metalu. 
Kompatybilna z rękojeściami w standardzie ISO (tzw. Zielona specyfikacja) 
Profil łyżek identyczny z profilem łyżek wielorazowego użytku. 
Mocowanie światłowodu zatopione w tworzywie sztucznym koloru zielonego. 
Wytrzymały zatrzask kulkowy osadzony w plastikowej podstawie łyżki, zapewniający trwałe mocowanie w rękojeści. 
Światłowód  wykonany  z polerowanego tworzywa sztucznego, dający mocne, skupione światło. Światłowód nieosłonięty, 
doświetlający wnętrze jamy ustnej i gardło.  Wyraźne oznakowanie rozmiaru łyżki, symbol Ce, numer seryjny i symbol 
„nie do powtórnego użycia” (przekreślona cyfra 2) na łyżce. Pakowanie folia- folia
z oznaczeniem daty ważności, rozmiaru łyżki i symbol  „nie do powtórnego użycia” (przekreślona cyfra 2).
typu Macintosh. Rozmiar 00,0, 1, 2, 3, 4, 5
</t>
  </si>
  <si>
    <t xml:space="preserve">Rękojeść do laryngoskopu, jednorazowa,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rozmiar średni.
</t>
  </si>
  <si>
    <t xml:space="preserve"> Rurka tracheostomijna dooskrzelowa o podwójnym świetle lewostronna w rozmiarze 7,5  8,5  9,5  , w zestawie rurka tracheostomijna , dwa cewniki do odsysania , 2  łączniki kątowe podwójnie obrotowe z przedłużeniem i zamykanymi otworami do bronchoskopii, łącznik typu Y , opaska szyjna</t>
  </si>
  <si>
    <t>rurka tracheostomijna dla  otyłych , nr kat 120244 (rozm7,5-10,5) w zestawie rurka, opaska szyjna, narzędzie do wprowadzania  -</t>
  </si>
  <si>
    <t>Rurka tracheostomijna dooskrzelowa o podwójnym świetle prawostronna w rozmiarze 7,5  8,5  9,5  , w zestawie rurka tracheostomijna , dwa cewniki do odsysania , 2  łączniki kątowe podwójnie obrotowe z przedłużeniem i zamykanymi otworami do bronchoskopii, łącznik typu Y , opaska szyjna</t>
  </si>
  <si>
    <t>żel</t>
  </si>
  <si>
    <t xml:space="preserve">Rurka tracheostomijna z mankietem z odsysaniem znad mankietu, z kątem 980, z atraumatycznym otworem umieszczonym z boku rurki tuż nad mankietem oraz z mankietem wstecznie wklejonym, co ułatwia skuteczne odessanie gromadzącej się wydzieliny, z obrotowym łącznikiem 15mm niwelującym siły skrętne, linia rtg na całej długości, elastyczny, przezroczysty kołnierz, szeroka, miękka opaska szyjna, mandryn, przewód do odessania w kolorze żółtym, na baloniku kontrolnym rozmiar rurki i średnica mankietu, sterylna, dostępne kaniule wewnętrzne, rozm. 6,5-10,0 co 0,5mm
</t>
  </si>
  <si>
    <t>Zestaw do kaniulizacji dużych naczyń pięcioświatłowy: 16cm/9,5Fr/16,14,18,18,18Ga 
 Cewnik wykonany z poliuretanu, widoczny w RTG, zakładany metodą Seldingera, prowadnik druciany z końcem prostym i J  , igła punkcyjna 18Ga/6,35 cm, dodatkowe skrzydełka mocujące z nakładką , rozszerzadło. Na opakowaniu podane szybkości przepływów oraz pojemność kanałów. Przepływy w poszczególnych kanałach - dystalny 16Ga-4 200ml/godz, środkowy 14Ga-6465 ml/godz,środkowy-18Ga-1535ml/godz, środkowy 18Ga-1 490 ml/godz, proksymalny 18Ga-1 590ml/godz</t>
  </si>
  <si>
    <t>Zestaw do kaniulizacji dużych naczyń pięcioświatłowy: 20cm/9,5Fr/16,14,18,18,18Ga 
 Cewnik wykonany z poliuretanu, widoczny w RTG, zakładany metodą Seldingera, prowadnik druciany z końcem prostym i J  , igła punkcyjna 18Ga/6,35 cm, dodatkowe skrzydełka mocujące z nakładką , rozszerzadło. Na opakowaniu podane szybkości przepływów oraz pojemność kanałów. Przepływy w poszczególnych kanałach - dystalny 16Ga-3 605ml/godz, środkowy 14Ga-5390ml/godz,środkowy-18Ga-1250ml/godz, środkowy 18Ga-1160 ml/godz, proksymalny 18Ga-1 455ml/godz</t>
  </si>
  <si>
    <t>Zestaw do kaniulizacji  dużych naczyń metodą Seldingera 2-światłowy 16cm/7FR/18,14Ga. Cewnik widoczny w RTG , prowadnik z końcówką prostą i J / 0,032 ,rozszerzadło , strzykawka 5 ml,  igła punkcyjna 18Ga/6,35 cm . Przepływy w poszczególnych kanałach : dystalny /14Ga- 5 300 ml/godz , proksymalny/18Ga - 2 100ml/godz.  Na opakowaniu podane szybkosci przeplywów oraz pojemność kanałów.</t>
  </si>
  <si>
    <t>zestaw</t>
  </si>
  <si>
    <t xml:space="preserve">Zestaw do kaniulizacji  dużych naczyń metodą Seldingera 2-światłowy 20cm/7FR/18,14Ga. Cewnik widoczny w RTG , prowadnik z końcówką prostą i J / 0,032 ,rozszerzadło , strzykawka 5 ml,  igła punkcyjna 18Ga/6,35 cm . Przepływy w poszczególnych kanałach : Dystalny (14 Ga.)-5000ml/godz, proksymalne (18 Ga.)  1500 ml/godz
  Na opakowaniu podane szybkosci przeplywów oraz pojemność kanałów.
</t>
  </si>
  <si>
    <t>Przyrząd do infuzji dożylnej za pomocą zgodnych pomp (kompatybilny do pompy Braun) - Infusomat Space Line, posiadający ostry kolec komory kroplowej, odpowietrznik z filtrem przeciwbakteryjnym i zatyczką Eurocap, górna część komory kroplowej dopasowana do czujnika kropli, filtr infuzyjny 15um, zaciskB60:C63 rolkowy ze specjalnym miejscem  bez PCV i DEHP.</t>
  </si>
  <si>
    <t>Przyrząd do infuzji dożylnej za pomocą zgodnych pomp (kompatybilny do pompy Braunn) - Infusomat Space Line Neutrapur, posiadający ostry kolec komory kroplowej, odpowietrznik z filtrem przeciwbakteryjnym i zatyczką Eurocap, górna część komory kroplowej dopasowana do czujnika kropli   bez PCV i DEHP ,  filtr 0,2  do podawania cytostatyków zacisk rolkowy.</t>
  </si>
  <si>
    <t>Przyrząd do infuzji dożylnej za pomocą zgodnych pomp (kompatybilny do pompy Braun) - Infusomat do PACLITAXELU, posianwietrznik z filtrem przeciwbakteryjnym i zatyczką Eurocap, górna część komory kroplowej dopasowana do czujnika kropli, filtr infuzyjny 0,2 um, zaciskB60:C63 rolkowy  bez PCV i DEHP.</t>
  </si>
  <si>
    <t>Maska do podawania tlenu dla dorosłych kompletna z workiem i drenem dl.210 cm, czysta mikrobiologicznie rozmiar M,L,XL</t>
  </si>
  <si>
    <t>Maska do podawania tlenu dla dorosłych z drenem bez worka rezerwuarowego/ wysokie stężenie o dł. Min 200 cm czysta mikrobiologicznie rozmiar M,L,XL</t>
  </si>
  <si>
    <t>Jałowa osłona do aparatu do laparoskopii  15 cm długość 230 - 250cm. Opakowanie 200szt.</t>
  </si>
  <si>
    <t xml:space="preserve">Pakiet do wkłucia centralnego  
Skład zestawu:
Igłotrzymacz MAYO-HEGAR metalowy 15cm
Serweta chirurgiczna 90cm x 120cm 2-warstwowa, z przylepcem
Serweta chirurgiczna 150cm x 180cm 2-warstwowa, z przylepcem
Ostrze chirurgiczne z trzonkiem nr 11
Kleszczyki ROCHESTER PEAN proste metalowe 14cm
Strzykawka 3-częściowa 5ml Luer
Strzykawka 3-częściowa 10ml Luer
Igła iniekcyjna (1,2 x 40 / 18G x 1½"), różowa
Igła iniekcyjna (0,8 x 40 / 21G x 1½"), ciemnozielona
Kompres z włókniny 30G 4W 7,5cm x 7,5cm
Serweta chirurgiczna 75cm x 75cm (niebieski SMS)
Kompres z włókniny 30G 4W 10cm x 10cm
</t>
  </si>
  <si>
    <t>Zestaw do godzinowej zbiórki moczu. Komora kolekcyjna 500ml z białą tylną ścianą, podzielona na dwie komory pośrednie, ze skalą co 1ml w zakresie 3ml - 40ml, co 5ml w zakresie 40 - 100ml oraz co 10ml w zakresie 100 - 500ml. Wyposażona w filtr hydrofobowy, obrotowy zawór spustowy oraz podwójny system mocowania (wieszak oraz regulowane taśmy). Niewymienny worek zbiorczy o pojemności 2000ml ze skalą co 100ml oraz polem na dane pacjenta, z filtrem hydrofobowym, zastawką antyrefluksyjną oraz zaworem spustowym typu poprzecznego "T" mocowanym w otwartej zakładce. Dwudrożny dren o długości 120cm wzmocnionym spiralą antyzagięciową na wejściu do komory, z klamrą zaciskową, zakończony łącznikiem stożkowym z zatyczką, wyposażony w bezigłowy port do pobierania próbek oraz zastawkę antyrefluksyjną. Sterylny, opakowanie podwójne: folia, folia/papier z napisami w języku polskim. Możliwe zastosowanie systemu do 14 dni.</t>
  </si>
  <si>
    <t>Pakiet 33</t>
  </si>
  <si>
    <t xml:space="preserve">Rurka Wendla rozmiar 7,0, Charakterystyka produktu : rurka nosowo-gardłowa, sterylna, nie zawiera lateksu, przezroczysta </t>
  </si>
  <si>
    <t xml:space="preserve">Rurka Wendla rozmiar 6,0, Charakterystyka produktu : rurka nosowo-gardłowa, sterylna, nie zawiera lateksu, przezroczysta </t>
  </si>
  <si>
    <t xml:space="preserve">Rurka Wendla rozmiar 8,0, Charakterystyka produktu : rurka nosowo-gardłowa, sterylna, nie zawiera lateksu, przezroczysta </t>
  </si>
  <si>
    <r>
      <t xml:space="preserve">Zestaw do upustu krwi </t>
    </r>
    <r>
      <rPr>
        <b/>
        <sz val="9"/>
        <color theme="1"/>
        <rFont val="Century Gothic"/>
        <family val="2"/>
        <charset val="238"/>
      </rPr>
      <t>składający się z dwóch kaniul</t>
    </r>
    <r>
      <rPr>
        <sz val="9"/>
        <color theme="1"/>
        <rFont val="Century Gothic"/>
        <family val="2"/>
        <charset val="238"/>
      </rPr>
      <t>, połączonych za pomocą przezroczystego przewodu z tworzywa sztucznego</t>
    </r>
  </si>
  <si>
    <t>Butelki próżniowe do upustu krwi z rurką odpowietrzającą, sterylne 250 ml</t>
  </si>
  <si>
    <t>Butelki próżniowe do upustu krwi z rurką odpowietrzającą, sterylne 500 ml</t>
  </si>
  <si>
    <t xml:space="preserve">Kleszczyki biopsyjne jednorazowe , łyżki owalne z okienkiem, dł. 120cm do  bronchofiberoskopu o średnicy kanału 2,8 mm ,średnica kleszczyków 2,3 mm </t>
  </si>
  <si>
    <t xml:space="preserve">Gazik do dezynfekcji skóry przed iniekcjami, szczepieniami i pobraniem krwi. Nasączony 70% alkoholem izopropylowym.
Gazik pakowany pojedynczo, opakowanie a. 100 szt. Wyrób medyczny. Rozmiar 6x6cm.
</t>
  </si>
  <si>
    <t>Kompres włókninowy jałowy 30G 4W 10cmx10cmx5szt.  (a'20)</t>
  </si>
  <si>
    <t>Jednorazowy nakłuwacz przeznaczony do pozyskiwania próbek krwi stosowanych w testach diagnostycznych, konstrukcyjnie zabezpieczony przed ponownym użyciem, ostrze schowane przed i po użyciu uniemożliwia przypadkowe skaleczenie,  szlifowane ostrze ze stali nierdzewnej. sterylizowany promieniami Gamma
• Igła 21G, głębokość nakłucia -1.8mm 
Pakowane po 200 sztuk</t>
  </si>
  <si>
    <t>Jednorazowy nakłuwacz przeznaczony do pozyskiwania próbek krwi stosowanych w badaniach gazometrycznych, konstrukcyjnie zabezpieczony przed ponownym użyciem, ostrze schowane przed i po użyciu uniemożliwia przypadkowe skaleczenie,  szlifowane ostrze ze stali nierdzewnej. sterylizowany promieniami Gamma
•nożyk 1.5 mm,
głębokość nakłucia 2.0 mm
Pakowane po 200 sztuk</t>
  </si>
  <si>
    <t>Kompres włókninowy jałałowy 40G 4W 10cmx10cmx pakowany 3szt.  (a'25)</t>
  </si>
  <si>
    <t>Kleszczyki biopsyjne jednorazowe, łyżki owalne z okienkiem, dł. 180cm do  bronchofiberoskopu o średnicy kanału 2,8 mm ,średnica kleszczyków 1,8 mm</t>
  </si>
  <si>
    <t xml:space="preserve">Kleszczyki biopsyjne jednorazowe , łyżki owalne z okienkiem, dł. 180cm do  bronchofiberoskopu o średnicy kanału 2,8 mm ,średnica kleszczyków 2,3 mm </t>
  </si>
  <si>
    <t xml:space="preserve">Przyrząd (lukeny ) do pobierania próbek wydzieliny z drzewa oskrzelowego w formie walca o pojemności  40ml  posiadający dwa dreny, 1 do przedłużacza do bronchofiberoskopu dł. 40cm, 2 do podłączenia z aparatem ssącym. </t>
  </si>
  <si>
    <t>Przedłużacze do pomp infuzyjnych bursztynowy bez ftalanów, wyposażone w opaskę lub gumkę stabilizującą dren wewnątrz opakowania, dł. drenu 150 cm, na opakowaniu jednostkowym informacja o pojemności resztkowejodporny na lipidy i tłuszcze oraz leki drażniące.</t>
  </si>
  <si>
    <t>Przedłużacze do pomp infuzyjnych bez ftalanów, wyposażone w opaskę lub gumkę stabilizującą dren wewnątrz opakowania, dł. drenu 150 cm, na opakowaniu jednostkowym informacja o pojemności resztkowejodporny na lipidy i tłuszcze oraz leki drażniące.</t>
  </si>
  <si>
    <t>Pakiet 1</t>
  </si>
  <si>
    <t>Pakiet 2</t>
  </si>
  <si>
    <t>Pakiet 3</t>
  </si>
  <si>
    <t>Pakiet 4</t>
  </si>
  <si>
    <t>Pakiet 5</t>
  </si>
  <si>
    <t>Pakiet 6</t>
  </si>
  <si>
    <t>Pakiet 7</t>
  </si>
  <si>
    <t>Pakiet 8</t>
  </si>
  <si>
    <t>Pakiet 10</t>
  </si>
  <si>
    <t>Pakiet 11</t>
  </si>
  <si>
    <t>Pakiet 13</t>
  </si>
  <si>
    <t>Pakiet 16</t>
  </si>
  <si>
    <t>Magnes do mieszania krwi w kapilarach gazometrycznych</t>
  </si>
  <si>
    <t>Pakiet 17</t>
  </si>
  <si>
    <t>Pakiet 18</t>
  </si>
  <si>
    <t>Pakiet 19</t>
  </si>
  <si>
    <t>Pakiet 20</t>
  </si>
  <si>
    <t>Pakiet 21</t>
  </si>
  <si>
    <t>Pakiet 22</t>
  </si>
  <si>
    <t>Pakiet 23</t>
  </si>
  <si>
    <t>Pakiet 24</t>
  </si>
  <si>
    <t>Pakiet 25</t>
  </si>
  <si>
    <t>Pakiet 26</t>
  </si>
  <si>
    <t>Pakiet 27</t>
  </si>
  <si>
    <t>Pakiet 28</t>
  </si>
  <si>
    <t>Pakiet 29</t>
  </si>
  <si>
    <t>Pakiet 31</t>
  </si>
  <si>
    <t>Pakiet 32</t>
  </si>
  <si>
    <t>Pakiet 34</t>
  </si>
  <si>
    <t>Pakiet 35</t>
  </si>
  <si>
    <t>Pakiet 36</t>
  </si>
  <si>
    <t>Pakiet 38</t>
  </si>
  <si>
    <t>Pakiet 30</t>
  </si>
  <si>
    <t>Pakiet 39</t>
  </si>
  <si>
    <t>Pakiet 42</t>
  </si>
  <si>
    <t>Pakiet 43</t>
  </si>
  <si>
    <t xml:space="preserve">Zamknięty system do kontrolowanej zbiórki stolca, składający się z silikonowego cewnika powlekanego obustronnie polimerem dla zmniejszenia tarcia powierzchniowego, łatwego przepływu i redukcji przenoszenia zapachów z niskociśnieniowym pierścieniem uszczelniającym. Pierścień uszczelniający posiadający obustronną kieszonkę dla umieszczenia palca wiodącego i ułatwienia aplikacji.  Cewnik o długości min. 170 cm, posiadający znacznik pozycyjny w postaci czarnej kreski, niebieski marker lokalizacji pierścienia uszczelniającego w RTG, port do wypełniania pierścienia uszczelniającego w kolorze białym, port irygacyjny w kolorze niebieskim oraz port do pobierania próbek stolca z zastawką i zatyczką. Port do wypełniania pierścienia uszczelniającego z wbudowanym zaworem redukcji pojemności wody do max. 45 ml. Podstawa montażowa do worka z plastikowym paskiem do jego podwieszenia na ramie łóżka oraz centralnie umieszczoną rurką obrotową. Worek zbiorczy o pojemności 1500 ml z super chłonną wkładką żelującą, filtrem z wentylem dezodoryzującym oraz wewnętrzną zastawką zabezpieczającą przed wylaniem zawartości.
W zestawie: 3 worki zbiorcze o pojemności 1500 ml z super chłonną wkładką żelującą, filtrem z wentylem dezodoryzującym oraz wewnętrzną zastawką zabezpieczającą przed wylaniem zawartości,               3 dodatkowe zaślepki zabezpieczające przed wydostaniem się  zawartości i/lub zapachu przy zmianie worka, strzykawka z gumowym tłokiem o pojemności 45 ml, zacisk irygacyjny na cewnik, zestaw 5 samoprzylepnych etykiet do opisu produktu wg potrzeb użytkownika, instrukcja obsługi w języku polskim. System jednorazowego użytku nie zawierający lateksu z możliwością stosowania przez 29 dni. </t>
  </si>
  <si>
    <t>Kapilara do oznaczania parametrów krytycznych 100 ul z PET komplet (+mieszadełka i zatyczki) 1000 szt. w op</t>
  </si>
  <si>
    <t xml:space="preserve">Sterylny fartuch wykonany z włókniny typu SMS o gramaturze 40 g/m2. Rękawy fartucha zakończone elastycznym mankietem z dzianiny, łączone za pomocą ultradźwięków, z tyłu wiązany na troki umieszczone w kartoniku oraz zapinany na rzep przy szyi, z oznaczeniem rozmiaru na metce, krój prosty.  Pakowany w podwójnie w opakowanie papier/folia i we włókninę lub papier krepowy, w komplecie z dwoma ręcznikami z mikrosiecią. Na opakowaniu 4 etykiety przylepne. Wyrób medyczny klasy Is. Zgodny z normą EN 13795-1:2019. Sterylizowany tlenkiem etylenu. Troki w pasie przyklejane do fartucha. Lamówka biała. Rzep dł. 5 cm 
</t>
  </si>
  <si>
    <t xml:space="preserve">Fartuch chirurgiczny jałowy z włókniny polipropylenowej SMMMS o gramaturze max. 35 g/m2, repelentnej dla alkoholi z widocznym kodem kolorystycznym na fartuchu i etykiecie wskazującym na barierowość fartucha. Dodatkowo wzmocniony bilaminatem: Folia polietylenowa + Spunbond w części przedniej i rękawach, gramatura w miejscu wzmocnienia min. 90 g/m2. Rękawy fartucha klejone w obszarze krytycznym, zakończone elastycznym mankietem, krój prosty. Z tyłu zapinany na rzep o długości min. 15 cm. Pakowany podwójnie w opakowanie papier/folia i we włókninę, z co najmniej 2-ma ręcznikami, na opakowaniu zewnętrznym min. 3 samoprzylepne etykiety. Na wewnętrznej stronie fartucha oznaczenie rozmiaru i długości co najmniej w 2 miejscach. 
Parametry fartucha – obszar niekrytyczny: penetracja wody min. 46 cmH2O, odporność na penetrację mikrobiologiczną - na mokro (I B) – min. 2,8
– obszar krytyczny: penetracja wody – min. 175 cmH2O, odporność na penetrację mikrobiologiczną - na mokro (I B) – 6,0. Dostępny w rozmiarach S/M- 2XLL. Dokumenty potwierdzające spełnienie wymagań.
Certyfikaty jakościowe dla miejsca produkcji: ISO 13485, ISO 9001 i ISO 14001, wystawione przez jednostki notyfikowane.
</t>
  </si>
  <si>
    <t xml:space="preserve">
Rękawice sterylne, lateksowe bezpudrowe z wewnętrzną wielowarstwową powłoką polimerową o strukturze sieci. Kształt anatomiczny z przeciwstawnym kciukiem, powierzchnia zewnętrzna mikroteksturowana, AQL 0,65;  średnia grubość na palcu 0,22 - 0,24 mm, na dłoni 0,19 mm, na mankiecie 0,17 mm, sterylizowane radiacyjnie, anatomiczne, poziom protein &lt;10 ug/g rękawicy (badania niezależnego laboratorium wg EN 455-3 z podaną nazwą rękawic, których ono dotyczy), mankiet rolowany, opakowanie zewnętrzne hermetyczne foliowe z wycięciem w listku ułatwiającym otwieranie. Długość min. 260-280 mm dopasowana do rozmiaru,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Odporne na penetrację min. 25 cytostatyków zgodnie z ASTM D6978. Produkowane w zakładach posiadających wdrożone i certyfikowane systemy zarządzania jakości ISO 13485, ISO 9001, ISO 14001 i ISO 45001. Na rękawicy fabrycznie nadrukowany min. rozmiar rękawicy oraz oznaczenie lewa/prawa (L i R). Opakowanie 50 par. Rozmiary 5,5-9,0.
</t>
  </si>
  <si>
    <t xml:space="preserve">Rękawice sterylne do pracowni cytostycznej, syntetyczne neoprenowe bezpudrowe wolne od akceleratorów chemicznych wg EN 455-3 z syntetyczną, wielowarstwową powłoką polimerową z poliakrylanem i surfaktantem, powierzchnia zewnętrzna mikroteksturowana . Ciemno zielone, odpowiednie do podwójnego nakładania. Średnia grubość: na palcu 0,19-0,21 mm, dłoń 0,16 – 0,19 mm, na mankiecie 0,14- 0,16 mm, AQL po zapakowaniu 0,65, sterylizowane radiacyjnie, anatomiczne, długość min. 280 – 292 mm, dopasowana do rozmiaru. Mankiet rolowany z taśmą adhezyjną, opakowanie zewnętrzne, hermetyczne foliowe z teksturowanym listkiem. Wyrób medyczny klasy IIa i Środek ochrony indywidualnej kategorii III, typ A wg EN ISO 374-1 (dokument z wynikami badań wydany przez jednostkę notyfikowaną). Podwyższona ochrona przed przenikaniem cytostatyków, przebadane na co najmniej 20 leków wg ASTM D 6978 (raport wystawiony przez niezależne laboratorium) oraz badania na przenikalność min. 20 substancji chemicznych zgodnie z EN 16523-1, w tym 4- rzędowe środki czyszczące i izopropanol 70 % powyżej 480 min. (raport wystawiony przez niezależne laboratorium). Odporne na przenikanie wirusów zgodnie z ASTM F 1671 oraz EN ISO 374-5. Produkowane zgodnie z ISO 13485, ISO 9001, ISO 14001 potwierdzone certyfikatami jednostki notyfikowanej. Na rękawicy fabrycznie nadrukowany min. nazwa rękawicy, rozmiar oraz oznaczenie lewa/prawa (L i R). Opakowanie 50 par. Rozmiary 5,5-9,0.
</t>
  </si>
  <si>
    <t xml:space="preserve">Materiał hemostatyczny z utlenionej, nieregenerowanej celulozy, w 100% pochodzenia roślinnego, wykonany z naturalnej bawełny. Struktura włókienkowa, nietkana , rozmiar 5x7,5cm,
 pH 2,2- 4,5 i zawartości grupy karboksylowej 16-24% (oświadczenie producenta). Materiał złożony z 84 bardzo cienkich warstw, z możliwością separowania na 6-7 warstw ( oświadczenie producenta). Właściwości bakteriobójcze materiału hamujące wzrost i namnażanie się organizmów gram dodatnich i gram ujemnych- w tym bakterii tlenowych i beztlenowych. Etykiety samoprzylepne (możliwość wklejania do karty pacjenta).Czas hemostazy: 3-4 min ( oświadczenie producenta). Czas wchłaniania: 7-14 dni . Wewnętrze opak. pojedyńczej saszetki -folia. Op.zbiorcze 10szt.
</t>
  </si>
  <si>
    <t xml:space="preserve">Wosk kostny sterylny, mieszanina wosku pszczelego (70%) i wazeliny (30%). Waga 2,95g łatwy do stosowania dzięki podwójnej przezroczystej saszetce Peel-Pack, opakowanie zbiorcze 24 sztuki  </t>
  </si>
  <si>
    <t>Brzeszczot piły wzdłużny do sternotomu posiadanego przez zamawiającego  34/7,5/0,7/1,3MM</t>
  </si>
  <si>
    <t xml:space="preserve">Rurka intubacyja z odsysaniem znad mankietu z konektorem nr  7,0typ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</si>
  <si>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RURKA INT.Z ODSYS. ZNAD MANK.NISK.FI 7,0 SUMI 06-7011</t>
  </si>
  <si>
    <t xml:space="preserve">Rurka intubacyja z odsysaniem znad mankietu z konektorem nr  7,5typ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</si>
  <si>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r>
      <t xml:space="preserve">Probówki typu eppendorf </t>
    </r>
    <r>
      <rPr>
        <sz val="9"/>
        <rFont val="Century Gothic"/>
        <family val="2"/>
        <charset val="238"/>
      </rPr>
      <t xml:space="preserve">do mrożenia w tem. do - 70°C, </t>
    </r>
    <r>
      <rPr>
        <sz val="9"/>
        <color theme="1"/>
        <rFont val="Century Gothic"/>
        <family val="2"/>
        <charset val="238"/>
      </rPr>
      <t xml:space="preserve">rozm.  do 2 ml z gumową uszczelką, </t>
    </r>
    <r>
      <rPr>
        <sz val="9"/>
        <color rgb="FF000000"/>
        <rFont val="Century Gothic"/>
        <family val="2"/>
        <charset val="238"/>
      </rPr>
      <t>pakowane po 500 sztuk</t>
    </r>
  </si>
  <si>
    <t>Pakiet 9</t>
  </si>
  <si>
    <t>Pakiet 12</t>
  </si>
  <si>
    <t>Pakiet 14</t>
  </si>
  <si>
    <t xml:space="preserve"> </t>
  </si>
  <si>
    <t>Pakiet 37</t>
  </si>
  <si>
    <t>Jednorazówka sterylna</t>
  </si>
  <si>
    <t>Pakiet 15</t>
  </si>
  <si>
    <t>Cewnik do podawania tlenu przez nos o długości  5m - wykonany z wysokiej jakości medycznego PVC o wysokiej odporności na złamanie, wąsy tlenowe zakończone miękkimi końcówkami, bez ftalanów i lateksu.</t>
  </si>
  <si>
    <t>Cewnik do podawania tlenu przez nos jednorazowego użytku, z miękkiego, przezroczystego PVC,  część donosowa prosta, rozpraszająca tlen równomiernie, anatomiczna końcówka do nosa z miękkiego materiału eliminującego podrażnienia śluzówki, dren o przekroju gwiazdkowym na całej długości łącznie z częścią  opasającą głowę, długość drenu 2.1m, łącznik uniwersalny do podłączenia aparatury wymagającej łącznika standardowego lub do aparatury wymagającej łącznika gwintowanego, jednorazowego użytku, czysta mikrobiologicznie, nie zawiera lateksu, ftalanów, DEHP,  bisfenolu. Na opakowaniu jednostkowym: nazwa, grafika produktu z opisem, nr katalogowy,  producent,  data ważności, nr serii, symbol „jednorazowego użytku” (przekreślona cyfra 2), symbol CE, kod  GTIN EAN-128. W opakowaniu zbiorczym maksymalnie 50 sztuk.      </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</si>
  <si>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 Wykonawca składający ofertę zobowiązany jest do dostosowania 10 sztuk reduktorów SPZGiChP. REF 002620 Pakowane po 12 szt</t>
  </si>
  <si>
    <t xml:space="preserve">Pakiet zabiegowy do cewnikowania jednorazowy, sterylny zawierający:kleszczyki plastikowe typu Kocher, pęseta plastikowa anatomiczna ,kompresy z gazy bawełnianej o wym. ok.7,5cm x 7,5cm, tampony włókninowe z gazybawełnianej, serweta włókninowa nieprzylepna o wym.45 cm x 75cm, serweta Włókninowa nieprzylepna  o wym.75cm  x 90cm z otworem ośrednicy 10cm ,zapakowana strzykawka luer 20ml, zapakowana igła 1,2mm x 40mm 18G żel poślizgowy w saszetce 2,7g, woda sterylna w amp.20ml, para rękawiczek diagnostycznych(pakowane w papier wywinięty mankiet) taca typu blister z min. 3 wgłębieniami na płyny.
</t>
  </si>
  <si>
    <t>Pakiet 40</t>
  </si>
  <si>
    <r>
      <t xml:space="preserve">Kaniula dożylna bezpieczna –sterylna jednorazowego użytku, pakowana pojedynczo, wyrażne oznaczenie rozmiaru i daty ważności na opakowaniu jednostkowym.  Kaniula wykonana z bio kompatybilnego poliuretanu nowej generacji (potwierdzone badaniami klinicznymi dołączonymi do oferty),Hypoalergiczne, termoplastyczne odporne na zginanie (tzw. pamięć kształtu) z samo zamykającym się portem iniekcyjnym oraz zastawka bezzwrotna zapobiegająca wypływowi krwi , elastyczne skrzydełka ułatwiające bezpieczne mocowanie widoczne w promieniach RTG. Konstrukcja kaniul eliminująca ryzyko ekspozycji na krew podczas kaniulacji naczyń. Posiadająca plastikową osłonkę z systemem kapilar zapobiegających zakłuciu się oraz  zachlapaniu krwią, która w pełni zamyka ostrze i światło igły. Dostępność rozmiarów w zależności od potrzeb klienta : </t>
    </r>
    <r>
      <rPr>
        <strike/>
        <sz val="9"/>
        <color theme="1"/>
        <rFont val="Century Gothic"/>
        <family val="2"/>
        <charset val="238"/>
      </rPr>
      <t>22G</t>
    </r>
    <r>
      <rPr>
        <sz val="9"/>
        <color theme="1"/>
        <rFont val="Century Gothic"/>
        <family val="2"/>
        <charset val="238"/>
      </rPr>
      <t xml:space="preserve"> 20G* długość 32 mm, przepływ 67 ml/min
</t>
    </r>
    <r>
      <rPr>
        <b/>
        <i/>
        <sz val="9"/>
        <color theme="1"/>
        <rFont val="Century Gothic"/>
        <family val="2"/>
        <charset val="238"/>
      </rPr>
      <t>zg. z modyfikacjami SWZ II z dn. 22.09.2021</t>
    </r>
  </si>
  <si>
    <r>
      <t xml:space="preserve">Kaniula dożylna noworodkowa bezpieczna bez dodatkowego portu, z poliuretanu, chroniąca przed ekspozycją na materiał biologiczny (nawet po wyjęciu z mandrynu) i zakłucie , rozmiar 24G (0,7) x 19 mm, </t>
    </r>
    <r>
      <rPr>
        <strike/>
        <sz val="9"/>
        <color theme="1"/>
        <rFont val="Century Gothic"/>
        <family val="2"/>
        <charset val="238"/>
      </rPr>
      <t>20ml/min*</t>
    </r>
    <r>
      <rPr>
        <sz val="9"/>
        <color theme="1"/>
        <rFont val="Century Gothic"/>
        <family val="2"/>
        <charset val="238"/>
      </rPr>
      <t xml:space="preserve"> 21ml/min, sterylna
</t>
    </r>
    <r>
      <rPr>
        <b/>
        <i/>
        <sz val="9"/>
        <color theme="1"/>
        <rFont val="Century Gothic"/>
        <family val="2"/>
        <charset val="238"/>
      </rPr>
      <t>zg. z modyfikacjami SWZ II z dn. 22.09.2021</t>
    </r>
  </si>
  <si>
    <t>Przyrząd - bezpieczny zestaw do punkcji opłucnej zawiera : igłę z tępą kaniulą zabezpieczającą umieszczoną w kanale igły, która chroni niżej położone tkanki przed nieumyślnym nakłuciem wsuwa się do kanału igły podczas penetracji tkanek i samoczynnie wysuwa się poniżej ostrza igły, kiedy trafia ona do pustej przestrzeni , liczne boczne otwory umożliwiają drenaż lub aspirację; kolorowym wskaźnikiem bezpieczeństwa w złączu igły, który zapewnia bezpośrednią sygnalizację położenia kaniuli zabezpieczającej po wprowadzeniu, igły  : kolor czerwony – kaniula zabezpieczająca wsunięta do wnętrza igły, kolor zielony – kaniula wysunięta poza ostrze igły; jednokierunkowym zaworem wentylowym w złączu igły, który umożliwia ewakuację powietrza i płynu z jamy opłucnej, zapobiegając jednocześnie przedostawaniu się powietrza w przeciwnym kierunku zapobiega niezamierzonej odmie opłucnowej podczas zabiegu. Bezpieczny cewnik z: zaworem kulowym z ręczną blokadą w złączu cewnika, który zamyka światło cewnika podczas wycofywania igły chroni przed przypadkową odmą opłucnową w trakcie zabiegu blokada zaworu kulowego zapewnia możliwość wygodnego podłączenia drenażu.Przyrząd - bezpieczny zestaw do punkcji opłucnej zawiera : igłę z tępą kaniulą zabezpieczającą umieszczoną w kanale igły, która chroni niżej położone tkanki przed nieumyślnym nakłuciem wsuwa się do kanału igły podczas penetracji tkanek i samoczynnie wysuwa się poniżej ostrza igły, kiedy trafia ona do pustej przestrzeni , liczne boczne otwory umożliwiają drenaż lub aspirację; kolorowym wskaźnikiem bezpieczeństwa w złączu igły, który zapewnia bezpośrednią sygnalizację położenia kaniuli zabezpieczającej po wprowadzeniu, igły  : kolor czerwony – kaniula zabezpieczająca wsunięta do wnętrza igły, kolor zielony – kaniula wysunięta poza ostrze igły; jednokierunkowym zaworem wentylowym w złączu igły, który umożliwia ewakuację powietrza i płynu z jamy opłucnej, zapobiegając jednocześnie przedostawaniu się powietrza w przeciwnym kierunku zapobiega niezamierzonej odmie opłucnowej podczas zabiegu. Bezpieczny cewnik z: zaworem kulowym z ręczną blokadą w złączu cewnika, który zamyka światło cewnika podczas wycofywania igły chroni przed przypadkową odmą opłucnową w trakcie zabiegu blokada zaworu kulowego zapewnia możliwość wygodnego podłączenia drenażu.8F CH 2,7mm *</t>
  </si>
  <si>
    <t>1.      </t>
  </si>
  <si>
    <t>2.      </t>
  </si>
  <si>
    <t>3.      </t>
  </si>
  <si>
    <t xml:space="preserve">Razem </t>
  </si>
  <si>
    <t>Próżniowa strzykawka blokująca o pojemności 20 ml. Możliwość ustawienia próżni w strzykawce na min. 4 poziomach (5ml, 10ml, 15ml i 20 ml), Silikonowa końcówka tłoka, Męski Luer Lock, sterylna</t>
  </si>
  <si>
    <t>Filtr do aparatów AMBU, antywirusowe, antybakteryjne, bez wymienników ciepła i wilgoci</t>
  </si>
  <si>
    <t>Pakiet 41</t>
  </si>
  <si>
    <t>Pakiet 44 podzielny</t>
  </si>
  <si>
    <t>Pakiet 45</t>
  </si>
  <si>
    <t xml:space="preserve">Rurka intubacyja z odsysaniem znad mankietu z konektorem nr  9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</si>
  <si>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8typ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</si>
  <si>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8,5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</si>
  <si>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9,5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</si>
  <si>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Zamawiający zastrzega, że może wybrać do 30% wartości zamówienia z powyższego asortymentu ( tabeli, pakiet 29)</t>
  </si>
  <si>
    <t xml:space="preserve">Póbki do pozycji 1, 2, 3, 4, 6, 8,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</si>
</sst>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0.00\ &quot;zł&quot;;\-#,##0.00\ &quot;zł&quot;"/>
    <numFmt numFmtId="8" formatCode="#,##0.00\ &quot;zł&quot;;[Red]\-#,##0.00\ &quot;zł&quot;"/>
    <numFmt numFmtId="44" formatCode="_-* #,##0.00\ &quot;zł&quot;_-;\-* #,##0.00\ &quot;zł&quot;_-;_-* &quot;-&quot;??\ &quot;zł&quot;_-;_-@_-"/>
    <numFmt numFmtId="43" formatCode="_-* #,##0.00_-;\-* #,##0.00_-;_-* &quot;-&quot;??_-;_-@_-"/>
    <numFmt numFmtId="164" formatCode="_-* #,##0.00\ _z_ł_-;\-* #,##0.00\ _z_ł_-;_-* &quot;-&quot;??\ _z_ł_-;_-@_-"/>
    <numFmt numFmtId="165" formatCode="#,##0.00\ _z_ł"/>
    <numFmt numFmtId="166" formatCode="#,##0.00&quot;   &quot;"/>
    <numFmt numFmtId="167" formatCode="_-* #,##0.00\ [$zł-415]_-;\-* #,##0.00\ [$zł-415]_-;_-* &quot;-&quot;??\ [$zł-415]_-;_-@_-"/>
    <numFmt numFmtId="168" formatCode="#,##0.00\ &quot;zł&quot;"/>
    <numFmt numFmtId="169" formatCode="[$-415]General"/>
    <numFmt numFmtId="170" formatCode="[$-415]0.00"/>
    <numFmt numFmtId="171" formatCode="[$-415]0%"/>
    <numFmt numFmtId="172" formatCode="#,##0.00&quot; zł&quot;;[Red]&quot;-&quot;#,##0.00&quot; zł&quot;"/>
    <numFmt numFmtId="173" formatCode="&quot; &quot;#,##0.00&quot; &quot;;&quot;-&quot;#,##0.00&quot; &quot;;&quot; -&quot;#&quot; &quot;;&quot; &quot;@&quot; &quot;"/>
    <numFmt numFmtId="174" formatCode="#,##0.00&quot; &quot;[$zł-415];[Red]&quot;-&quot;#,##0.00&quot; &quot;[$zł-415]"/>
    <numFmt numFmtId="175" formatCode="&quot; &quot;#,##0.00&quot; &quot;;&quot;-&quot;#,##0.00&quot; &quot;;&quot; -&quot;#&quot; &quot;;@&quot; &quot;"/>
    <numFmt numFmtId="176" formatCode="#,##0.00;[Red]#,##0.00"/>
  </numFmts>
  <fonts count="32" x14ac:knownFonts="1">
    <font>
      <sz val="11"/>
      <color theme="1"/>
      <name val="Calibri"/>
      <family val="2"/>
      <scheme val="minor"/>
    </font>
    <font>
      <sz val="11"/>
      <color theme="1"/>
      <name val="Calibri"/>
      <family val="2"/>
      <charset val="238"/>
      <scheme val="minor"/>
    </font>
    <font>
      <sz val="11"/>
      <color theme="1"/>
      <name val="Calibri"/>
      <family val="2"/>
      <scheme val="minor"/>
    </font>
    <font>
      <sz val="9"/>
      <color rgb="FF000000"/>
      <name val="Century Gothic"/>
      <family val="2"/>
      <charset val="238"/>
    </font>
    <font>
      <b/>
      <sz val="11"/>
      <color theme="1"/>
      <name val="Century Gothic"/>
      <family val="2"/>
      <charset val="238"/>
    </font>
    <font>
      <sz val="9"/>
      <color theme="1"/>
      <name val="Century Gothic"/>
      <family val="2"/>
      <charset val="238"/>
    </font>
    <font>
      <sz val="9"/>
      <name val="Century Gothic"/>
      <family val="2"/>
      <charset val="238"/>
    </font>
    <font>
      <b/>
      <sz val="9"/>
      <color theme="1"/>
      <name val="Century Gothic"/>
      <family val="2"/>
      <charset val="238"/>
    </font>
    <font>
      <strike/>
      <sz val="9"/>
      <color theme="1"/>
      <name val="Century Gothic"/>
      <family val="2"/>
      <charset val="238"/>
    </font>
    <font>
      <b/>
      <sz val="9"/>
      <name val="Century Gothic"/>
      <family val="2"/>
      <charset val="238"/>
    </font>
    <font>
      <i/>
      <sz val="9"/>
      <color theme="1"/>
      <name val="Century Gothic"/>
      <family val="2"/>
      <charset val="238"/>
    </font>
    <font>
      <sz val="9"/>
      <color rgb="FFFF0000"/>
      <name val="Century Gothic"/>
      <family val="2"/>
      <charset val="238"/>
    </font>
    <font>
      <sz val="11"/>
      <color theme="1"/>
      <name val="Century Gothic"/>
      <family val="2"/>
      <charset val="238"/>
    </font>
    <font>
      <sz val="11"/>
      <color rgb="FF000000"/>
      <name val="Calibri"/>
      <family val="2"/>
      <charset val="238"/>
    </font>
    <font>
      <b/>
      <sz val="9"/>
      <color rgb="FF000000"/>
      <name val="Century Gothic"/>
      <family val="2"/>
      <charset val="238"/>
    </font>
    <font>
      <sz val="9"/>
      <color rgb="FF222222"/>
      <name val="Century Gothic"/>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indexed="8"/>
      <name val="Calibri"/>
      <family val="2"/>
      <charset val="238"/>
    </font>
    <font>
      <sz val="8"/>
      <name val="Calibri"/>
      <family val="2"/>
      <scheme val="minor"/>
    </font>
    <font>
      <sz val="10"/>
      <color indexed="8"/>
      <name val="Helvetica"/>
    </font>
    <font>
      <sz val="11"/>
      <color rgb="FFFF0000"/>
      <name val="Calibri"/>
      <family val="2"/>
      <scheme val="minor"/>
    </font>
    <font>
      <i/>
      <sz val="9"/>
      <name val="Century Gothic"/>
      <family val="2"/>
      <charset val="238"/>
    </font>
    <font>
      <b/>
      <i/>
      <sz val="9"/>
      <color theme="1"/>
      <name val="Century Gothic"/>
      <family val="2"/>
      <charset val="238"/>
    </font>
    <font>
      <sz val="9"/>
      <color indexed="8"/>
      <name val="Century Gothic"/>
      <family val="2"/>
      <charset val="238"/>
    </font>
    <font>
      <sz val="9"/>
      <name val="Century Gothic"/>
      <family val="2"/>
    </font>
    <font>
      <b/>
      <sz val="9"/>
      <color rgb="FFFF0000"/>
      <name val="Century Gothic"/>
      <family val="2"/>
      <charset val="238"/>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rgb="FFFFFFFF"/>
      </patternFill>
    </fill>
    <fill>
      <patternFill patternType="solid">
        <fgColor rgb="FF00B05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A"/>
      </right>
      <top/>
      <bottom/>
      <diagonal/>
    </border>
    <border>
      <left/>
      <right style="thin">
        <color rgb="FF00000A"/>
      </right>
      <top/>
      <bottom style="thin">
        <color rgb="FF00000A"/>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A"/>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A"/>
      </right>
      <top/>
      <bottom style="thin">
        <color indexed="64"/>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style="thin">
        <color indexed="64"/>
      </left>
      <right/>
      <top/>
      <bottom/>
      <diagonal/>
    </border>
    <border>
      <left style="thin">
        <color rgb="FF000000"/>
      </left>
      <right/>
      <top/>
      <bottom style="thin">
        <color rgb="FF000000"/>
      </bottom>
      <diagonal/>
    </border>
    <border>
      <left/>
      <right/>
      <top style="thin">
        <color rgb="FF000000"/>
      </top>
      <bottom/>
      <diagonal/>
    </border>
  </borders>
  <cellStyleXfs count="29">
    <xf numFmtId="0" fontId="0"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0" fontId="13" fillId="0" borderId="0"/>
    <xf numFmtId="169" fontId="13" fillId="0" borderId="0" applyBorder="0" applyProtection="0"/>
    <xf numFmtId="0" fontId="16" fillId="0" borderId="0"/>
    <xf numFmtId="173" fontId="13" fillId="0" borderId="0" applyBorder="0" applyProtection="0"/>
    <xf numFmtId="169" fontId="17" fillId="0" borderId="0" applyBorder="0" applyProtection="0"/>
    <xf numFmtId="0" fontId="18" fillId="0" borderId="0" applyNumberFormat="0" applyBorder="0" applyProtection="0">
      <alignment horizontal="center"/>
    </xf>
    <xf numFmtId="0" fontId="18" fillId="0" borderId="0" applyNumberFormat="0" applyBorder="0" applyProtection="0">
      <alignment horizontal="center" textRotation="90"/>
    </xf>
    <xf numFmtId="0" fontId="19" fillId="0" borderId="0" applyNumberFormat="0" applyBorder="0" applyProtection="0"/>
    <xf numFmtId="174" fontId="19" fillId="0" borderId="0" applyBorder="0" applyProtection="0"/>
    <xf numFmtId="0" fontId="20" fillId="0" borderId="0"/>
    <xf numFmtId="175" fontId="13" fillId="0" borderId="0"/>
    <xf numFmtId="0" fontId="17" fillId="0" borderId="0"/>
    <xf numFmtId="0" fontId="21" fillId="0" borderId="0">
      <alignment horizontal="center"/>
    </xf>
    <xf numFmtId="0" fontId="18" fillId="0" borderId="0">
      <alignment horizontal="center"/>
    </xf>
    <xf numFmtId="0" fontId="21" fillId="0" borderId="0">
      <alignment horizontal="center" textRotation="90"/>
    </xf>
    <xf numFmtId="0" fontId="18" fillId="0" borderId="0">
      <alignment horizontal="center" textRotation="90"/>
    </xf>
    <xf numFmtId="0" fontId="22" fillId="0" borderId="0"/>
    <xf numFmtId="0" fontId="19" fillId="0" borderId="0"/>
    <xf numFmtId="174" fontId="22" fillId="0" borderId="0"/>
    <xf numFmtId="174" fontId="19" fillId="0" borderId="0"/>
    <xf numFmtId="164" fontId="16" fillId="0" borderId="0" applyFont="0" applyFill="0" applyBorder="0" applyAlignment="0" applyProtection="0"/>
    <xf numFmtId="0" fontId="23" fillId="0" borderId="0" applyBorder="0" applyProtection="0"/>
    <xf numFmtId="0" fontId="25" fillId="0" borderId="0" applyNumberFormat="0" applyFill="0" applyBorder="0" applyProtection="0">
      <alignment vertical="top" wrapText="1"/>
    </xf>
  </cellStyleXfs>
  <cellXfs count="503">
    <xf numFmtId="0" fontId="0" fillId="0" borderId="0" xfId="0"/>
    <xf numFmtId="165" fontId="3" fillId="2"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5" fillId="3" borderId="2" xfId="0" applyFont="1" applyFill="1" applyBorder="1" applyAlignment="1">
      <alignment vertical="center" wrapText="1"/>
    </xf>
    <xf numFmtId="3" fontId="5" fillId="3" borderId="2"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165" fontId="7" fillId="3" borderId="6" xfId="0" applyNumberFormat="1" applyFont="1" applyFill="1" applyBorder="1" applyAlignment="1">
      <alignment horizontal="center" vertical="center" wrapText="1"/>
    </xf>
    <xf numFmtId="0" fontId="7" fillId="3" borderId="2" xfId="0" applyFont="1" applyFill="1" applyBorder="1" applyAlignment="1">
      <alignment vertical="center" wrapText="1"/>
    </xf>
    <xf numFmtId="0" fontId="7" fillId="3" borderId="2" xfId="0" applyFont="1" applyFill="1" applyBorder="1" applyAlignment="1">
      <alignment horizontal="center" vertical="center" wrapText="1"/>
    </xf>
    <xf numFmtId="0" fontId="5" fillId="3" borderId="5" xfId="0" applyFont="1" applyFill="1" applyBorder="1" applyAlignment="1">
      <alignment vertical="center" wrapText="1"/>
    </xf>
    <xf numFmtId="3" fontId="5" fillId="3" borderId="5" xfId="0" applyNumberFormat="1" applyFont="1" applyFill="1" applyBorder="1" applyAlignment="1">
      <alignment horizontal="center" vertical="center" wrapText="1"/>
    </xf>
    <xf numFmtId="165" fontId="7" fillId="3" borderId="2" xfId="0" applyNumberFormat="1" applyFont="1" applyFill="1" applyBorder="1" applyAlignment="1">
      <alignment horizontal="center" vertical="center" wrapText="1"/>
    </xf>
    <xf numFmtId="0" fontId="0" fillId="3" borderId="0" xfId="0" applyFill="1"/>
    <xf numFmtId="0" fontId="5" fillId="3" borderId="0" xfId="0" applyFont="1" applyFill="1"/>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3" fontId="5" fillId="0" borderId="2" xfId="0" applyNumberFormat="1" applyFont="1" applyBorder="1" applyAlignment="1">
      <alignment horizontal="center" vertical="center" wrapText="1"/>
    </xf>
    <xf numFmtId="0" fontId="5" fillId="0" borderId="0" xfId="0" applyFont="1" applyAlignment="1">
      <alignment horizontal="center" vertical="center" wrapText="1"/>
    </xf>
    <xf numFmtId="165" fontId="7" fillId="0" borderId="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wrapText="1"/>
    </xf>
    <xf numFmtId="0" fontId="7" fillId="0" borderId="2" xfId="0" applyFont="1" applyBorder="1"/>
    <xf numFmtId="0" fontId="7" fillId="0" borderId="0" xfId="0" applyFont="1"/>
    <xf numFmtId="165" fontId="7" fillId="0" borderId="0" xfId="0" applyNumberFormat="1" applyFont="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3" borderId="2" xfId="3" applyFont="1" applyFill="1" applyBorder="1" applyAlignment="1">
      <alignment horizontal="center" vertical="center" wrapText="1"/>
    </xf>
    <xf numFmtId="44" fontId="5" fillId="3" borderId="0" xfId="0" applyNumberFormat="1" applyFont="1" applyFill="1" applyAlignment="1">
      <alignment horizontal="center" vertical="center" wrapText="1"/>
    </xf>
    <xf numFmtId="0" fontId="7" fillId="3" borderId="0" xfId="0" applyFont="1" applyFill="1" applyAlignment="1">
      <alignment horizontal="center" vertical="center" wrapText="1"/>
    </xf>
    <xf numFmtId="44" fontId="7" fillId="3" borderId="0" xfId="0" applyNumberFormat="1" applyFont="1" applyFill="1" applyAlignment="1">
      <alignment horizontal="center" vertical="center" wrapText="1"/>
    </xf>
    <xf numFmtId="0" fontId="5" fillId="0" borderId="0" xfId="0" applyFont="1"/>
    <xf numFmtId="44" fontId="5" fillId="0" borderId="0" xfId="0" applyNumberFormat="1" applyFont="1"/>
    <xf numFmtId="44" fontId="7" fillId="0" borderId="2" xfId="0" applyNumberFormat="1" applyFont="1" applyBorder="1" applyAlignment="1">
      <alignment horizontal="center" vertical="center" wrapText="1"/>
    </xf>
    <xf numFmtId="44"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7" fillId="0" borderId="6" xfId="0" applyFont="1" applyBorder="1" applyAlignment="1">
      <alignment horizontal="center" vertical="center" wrapText="1"/>
    </xf>
    <xf numFmtId="44" fontId="7" fillId="0" borderId="6" xfId="0" applyNumberFormat="1" applyFont="1" applyBorder="1" applyAlignment="1">
      <alignment horizontal="center" vertical="center" wrapText="1"/>
    </xf>
    <xf numFmtId="0" fontId="5" fillId="3" borderId="0" xfId="0" applyFont="1" applyFill="1" applyAlignment="1">
      <alignment vertical="center"/>
    </xf>
    <xf numFmtId="44" fontId="5" fillId="0" borderId="0" xfId="0" applyNumberFormat="1" applyFont="1" applyAlignment="1">
      <alignment horizontal="center" vertical="center" wrapText="1"/>
    </xf>
    <xf numFmtId="44" fontId="7" fillId="0" borderId="0" xfId="0" applyNumberFormat="1" applyFont="1" applyAlignment="1">
      <alignment horizontal="center" vertical="center" wrapText="1"/>
    </xf>
    <xf numFmtId="0" fontId="5" fillId="3" borderId="9" xfId="0" applyFont="1" applyFill="1" applyBorder="1" applyAlignment="1">
      <alignment vertical="center"/>
    </xf>
    <xf numFmtId="0" fontId="5" fillId="3" borderId="9" xfId="0" applyFont="1" applyFill="1" applyBorder="1" applyAlignment="1">
      <alignment horizontal="center" vertical="center"/>
    </xf>
    <xf numFmtId="0" fontId="7" fillId="0" borderId="5" xfId="0" applyFont="1" applyBorder="1" applyAlignment="1">
      <alignment vertical="center" wrapText="1"/>
    </xf>
    <xf numFmtId="4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4" fontId="5" fillId="0" borderId="2" xfId="0" applyNumberFormat="1" applyFont="1" applyBorder="1" applyAlignment="1">
      <alignment vertical="center" wrapText="1"/>
    </xf>
    <xf numFmtId="44" fontId="6" fillId="3" borderId="5" xfId="0" applyNumberFormat="1" applyFont="1" applyFill="1" applyBorder="1" applyAlignment="1">
      <alignment horizontal="center" vertical="center" wrapText="1"/>
    </xf>
    <xf numFmtId="9" fontId="6" fillId="3" borderId="5" xfId="0" applyNumberFormat="1" applyFont="1" applyFill="1" applyBorder="1" applyAlignment="1">
      <alignment horizontal="center" vertical="center" wrapText="1"/>
    </xf>
    <xf numFmtId="44" fontId="6" fillId="3" borderId="2" xfId="0" applyNumberFormat="1" applyFont="1" applyFill="1" applyBorder="1" applyAlignment="1">
      <alignment horizontal="center" vertical="center" wrapText="1"/>
    </xf>
    <xf numFmtId="0" fontId="5" fillId="3" borderId="2" xfId="0" applyFont="1" applyFill="1" applyBorder="1"/>
    <xf numFmtId="0" fontId="5" fillId="0" borderId="2" xfId="0" applyFont="1" applyBorder="1"/>
    <xf numFmtId="44" fontId="5" fillId="0" borderId="2" xfId="0" applyNumberFormat="1" applyFont="1" applyBorder="1"/>
    <xf numFmtId="44" fontId="7" fillId="0" borderId="2" xfId="0" applyNumberFormat="1" applyFont="1" applyBorder="1"/>
    <xf numFmtId="0" fontId="5" fillId="3" borderId="10" xfId="0" applyFont="1" applyFill="1" applyBorder="1"/>
    <xf numFmtId="0" fontId="5" fillId="0" borderId="0" xfId="0" applyFont="1" applyAlignment="1">
      <alignment wrapText="1"/>
    </xf>
    <xf numFmtId="9" fontId="6" fillId="3" borderId="2" xfId="0" applyNumberFormat="1" applyFont="1" applyFill="1" applyBorder="1" applyAlignment="1">
      <alignment horizontal="center" vertical="center" wrapText="1"/>
    </xf>
    <xf numFmtId="0" fontId="5" fillId="0" borderId="2" xfId="0" applyFont="1" applyBorder="1" applyAlignment="1">
      <alignment wrapText="1"/>
    </xf>
    <xf numFmtId="0" fontId="6"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6" fillId="0" borderId="0" xfId="0" applyFont="1" applyAlignment="1">
      <alignment horizontal="center" vertical="center" wrapText="1"/>
    </xf>
    <xf numFmtId="168" fontId="5" fillId="0" borderId="2" xfId="0" applyNumberFormat="1" applyFont="1" applyBorder="1" applyAlignment="1">
      <alignment horizontal="center" vertical="center" wrapText="1"/>
    </xf>
    <xf numFmtId="3" fontId="5" fillId="0" borderId="2" xfId="0" applyNumberFormat="1" applyFont="1" applyBorder="1" applyAlignment="1">
      <alignment vertical="center" wrapText="1"/>
    </xf>
    <xf numFmtId="168" fontId="5" fillId="0" borderId="2" xfId="0" applyNumberFormat="1" applyFont="1" applyBorder="1" applyAlignment="1">
      <alignment vertical="center" wrapText="1"/>
    </xf>
    <xf numFmtId="0" fontId="9" fillId="0" borderId="2" xfId="0" applyFont="1" applyBorder="1" applyAlignment="1">
      <alignment vertical="center" wrapText="1"/>
    </xf>
    <xf numFmtId="168" fontId="7" fillId="0" borderId="2" xfId="0" applyNumberFormat="1" applyFont="1" applyBorder="1" applyAlignment="1">
      <alignment vertical="center" wrapText="1"/>
    </xf>
    <xf numFmtId="0" fontId="4" fillId="3" borderId="0" xfId="0" applyFont="1" applyFill="1" applyAlignment="1">
      <alignment wrapText="1"/>
    </xf>
    <xf numFmtId="2" fontId="5"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168" fontId="7" fillId="0" borderId="2" xfId="0" applyNumberFormat="1" applyFont="1" applyBorder="1"/>
    <xf numFmtId="8" fontId="5" fillId="0" borderId="2" xfId="0" applyNumberFormat="1" applyFont="1" applyBorder="1" applyAlignment="1">
      <alignment horizontal="center" vertical="center" wrapText="1"/>
    </xf>
    <xf numFmtId="0" fontId="7" fillId="0" borderId="2" xfId="0" applyFont="1" applyBorder="1" applyAlignment="1">
      <alignment horizontal="left" vertical="center" wrapText="1"/>
    </xf>
    <xf numFmtId="8" fontId="7" fillId="0" borderId="2" xfId="0" applyNumberFormat="1" applyFont="1" applyBorder="1" applyAlignment="1">
      <alignment horizontal="center" vertical="center" wrapText="1"/>
    </xf>
    <xf numFmtId="0" fontId="5" fillId="0" borderId="0" xfId="0" applyFont="1" applyAlignment="1">
      <alignment vertical="center" wrapText="1"/>
    </xf>
    <xf numFmtId="168" fontId="7" fillId="0" borderId="2" xfId="0" applyNumberFormat="1" applyFont="1" applyBorder="1" applyAlignment="1">
      <alignment horizontal="center" vertical="center" wrapText="1"/>
    </xf>
    <xf numFmtId="44" fontId="5" fillId="0" borderId="2" xfId="1" applyFont="1" applyBorder="1" applyAlignment="1">
      <alignment horizontal="center" vertical="center" wrapText="1"/>
    </xf>
    <xf numFmtId="0" fontId="10" fillId="0" borderId="2" xfId="0" applyFont="1" applyBorder="1" applyAlignment="1">
      <alignment horizontal="center" vertical="center" wrapText="1"/>
    </xf>
    <xf numFmtId="168" fontId="6" fillId="0" borderId="2" xfId="0" applyNumberFormat="1" applyFont="1" applyBorder="1" applyAlignment="1">
      <alignment horizontal="center" vertical="center" wrapText="1"/>
    </xf>
    <xf numFmtId="168" fontId="7" fillId="0" borderId="6" xfId="0" applyNumberFormat="1" applyFont="1" applyBorder="1" applyAlignment="1">
      <alignment horizontal="center" vertical="center" wrapText="1"/>
    </xf>
    <xf numFmtId="168" fontId="5" fillId="3" borderId="2" xfId="0" applyNumberFormat="1"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44"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0" fontId="7" fillId="0" borderId="5" xfId="5" applyFont="1" applyBorder="1" applyAlignment="1">
      <alignment vertical="center" wrapText="1"/>
    </xf>
    <xf numFmtId="0" fontId="7" fillId="0" borderId="2" xfId="5" applyFont="1" applyBorder="1" applyAlignment="1">
      <alignment horizontal="center" vertical="center" wrapText="1"/>
    </xf>
    <xf numFmtId="0" fontId="7" fillId="0" borderId="2" xfId="5" applyFont="1" applyBorder="1" applyAlignment="1">
      <alignment vertical="center" wrapText="1"/>
    </xf>
    <xf numFmtId="0" fontId="5" fillId="0" borderId="2" xfId="5" applyFont="1" applyBorder="1" applyAlignment="1">
      <alignment vertical="center" wrapText="1"/>
    </xf>
    <xf numFmtId="0" fontId="5" fillId="0" borderId="2" xfId="5" applyFont="1" applyBorder="1" applyAlignment="1">
      <alignment horizontal="center" vertical="center" wrapText="1"/>
    </xf>
    <xf numFmtId="3" fontId="5" fillId="0" borderId="2" xfId="5" applyNumberFormat="1" applyFont="1" applyBorder="1" applyAlignment="1">
      <alignment horizontal="center" vertical="center" wrapText="1"/>
    </xf>
    <xf numFmtId="168" fontId="5" fillId="0" borderId="2" xfId="5" applyNumberFormat="1" applyFont="1" applyBorder="1" applyAlignment="1">
      <alignment horizontal="center" vertical="center" wrapText="1"/>
    </xf>
    <xf numFmtId="0" fontId="8" fillId="0" borderId="2" xfId="5" applyFont="1" applyBorder="1" applyAlignment="1">
      <alignment horizontal="center" vertical="center" wrapText="1"/>
    </xf>
    <xf numFmtId="168" fontId="7" fillId="0" borderId="2" xfId="5" applyNumberFormat="1" applyFont="1" applyBorder="1" applyAlignment="1">
      <alignment vertical="center" wrapText="1"/>
    </xf>
    <xf numFmtId="2" fontId="7" fillId="0" borderId="2" xfId="0" applyNumberFormat="1" applyFont="1" applyBorder="1" applyAlignment="1">
      <alignment vertical="center" wrapText="1"/>
    </xf>
    <xf numFmtId="0" fontId="14" fillId="2" borderId="1" xfId="6" applyFont="1" applyFill="1" applyBorder="1" applyAlignment="1">
      <alignment vertical="center" wrapText="1"/>
    </xf>
    <xf numFmtId="0" fontId="14" fillId="2" borderId="1"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16" xfId="6" applyFont="1" applyFill="1" applyBorder="1" applyAlignment="1">
      <alignment horizontal="left" vertical="center" wrapText="1"/>
    </xf>
    <xf numFmtId="0" fontId="3" fillId="2" borderId="1" xfId="6" applyFont="1" applyFill="1" applyBorder="1" applyAlignment="1">
      <alignment horizontal="center" vertical="center" wrapText="1"/>
    </xf>
    <xf numFmtId="0" fontId="3" fillId="2" borderId="17" xfId="6" applyFont="1" applyFill="1" applyBorder="1" applyAlignment="1">
      <alignment horizontal="center" vertical="center" wrapText="1"/>
    </xf>
    <xf numFmtId="168" fontId="3" fillId="2" borderId="17" xfId="6" applyNumberFormat="1" applyFont="1" applyFill="1" applyBorder="1" applyAlignment="1">
      <alignment horizontal="center" vertical="center" wrapText="1"/>
    </xf>
    <xf numFmtId="168" fontId="6" fillId="2" borderId="4" xfId="7" applyNumberFormat="1" applyFont="1" applyFill="1" applyBorder="1" applyAlignment="1">
      <alignment horizontal="center" vertical="center" wrapText="1"/>
    </xf>
    <xf numFmtId="9" fontId="3" fillId="0" borderId="1" xfId="6" applyNumberFormat="1" applyFont="1" applyBorder="1" applyAlignment="1">
      <alignment horizontal="center" vertical="center" wrapText="1"/>
    </xf>
    <xf numFmtId="168" fontId="6" fillId="2" borderId="4" xfId="4" applyNumberFormat="1" applyFont="1" applyFill="1" applyBorder="1" applyAlignment="1">
      <alignment horizontal="center" vertical="center" wrapText="1"/>
    </xf>
    <xf numFmtId="0" fontId="3" fillId="2" borderId="1" xfId="6" applyFont="1" applyFill="1" applyBorder="1" applyAlignment="1">
      <alignment vertical="center" wrapText="1"/>
    </xf>
    <xf numFmtId="0" fontId="3" fillId="2" borderId="2" xfId="6" applyFont="1" applyFill="1" applyBorder="1" applyAlignment="1">
      <alignment horizontal="center" vertical="center" wrapText="1"/>
    </xf>
    <xf numFmtId="0" fontId="3" fillId="2" borderId="2" xfId="6" applyFont="1" applyFill="1" applyBorder="1" applyAlignment="1">
      <alignment horizontal="left" vertical="center" wrapText="1"/>
    </xf>
    <xf numFmtId="0" fontId="3" fillId="0" borderId="0" xfId="6" applyFont="1" applyAlignment="1">
      <alignment wrapText="1"/>
    </xf>
    <xf numFmtId="9" fontId="3" fillId="0" borderId="4" xfId="6" applyNumberFormat="1" applyFont="1" applyBorder="1" applyAlignment="1">
      <alignment horizontal="center" vertical="center" wrapText="1"/>
    </xf>
    <xf numFmtId="168" fontId="6" fillId="2" borderId="2" xfId="4" applyNumberFormat="1" applyFont="1" applyFill="1" applyBorder="1" applyAlignment="1">
      <alignment horizontal="center" vertical="center" wrapText="1"/>
    </xf>
    <xf numFmtId="168" fontId="6" fillId="2" borderId="19" xfId="4" applyNumberFormat="1" applyFont="1" applyFill="1" applyBorder="1" applyAlignment="1">
      <alignment horizontal="center" vertical="center" wrapText="1"/>
    </xf>
    <xf numFmtId="0" fontId="15" fillId="2" borderId="17" xfId="6" applyFont="1" applyFill="1" applyBorder="1" applyAlignment="1">
      <alignment horizontal="left" vertical="center" wrapText="1"/>
    </xf>
    <xf numFmtId="168" fontId="6" fillId="2" borderId="2" xfId="7" applyNumberFormat="1" applyFont="1" applyFill="1" applyBorder="1" applyAlignment="1">
      <alignment horizontal="center" vertical="center" wrapText="1"/>
    </xf>
    <xf numFmtId="9" fontId="3" fillId="0" borderId="2" xfId="6" applyNumberFormat="1" applyFont="1" applyBorder="1" applyAlignment="1">
      <alignment horizontal="center" vertical="center" wrapText="1"/>
    </xf>
    <xf numFmtId="169" fontId="3" fillId="0" borderId="0" xfId="7" applyFont="1"/>
    <xf numFmtId="168" fontId="14" fillId="0" borderId="2" xfId="7" applyNumberFormat="1" applyFont="1" applyBorder="1"/>
    <xf numFmtId="170" fontId="14" fillId="0" borderId="0" xfId="7" applyNumberFormat="1" applyFont="1" applyBorder="1" applyAlignment="1">
      <alignment horizontal="center" vertical="center" wrapText="1"/>
    </xf>
    <xf numFmtId="0" fontId="3" fillId="2" borderId="16" xfId="6" applyFont="1" applyFill="1" applyBorder="1" applyAlignment="1">
      <alignment horizontal="center" vertical="center" wrapText="1"/>
    </xf>
    <xf numFmtId="168" fontId="14" fillId="0" borderId="2" xfId="4" applyNumberFormat="1" applyFont="1" applyFill="1" applyBorder="1" applyAlignment="1"/>
    <xf numFmtId="169" fontId="14" fillId="2" borderId="1" xfId="7" applyFont="1" applyFill="1" applyBorder="1" applyAlignment="1">
      <alignment vertical="center" wrapText="1"/>
    </xf>
    <xf numFmtId="169" fontId="14" fillId="2" borderId="1" xfId="7" applyFont="1" applyFill="1" applyBorder="1" applyAlignment="1">
      <alignment horizontal="center" vertical="center" wrapText="1"/>
    </xf>
    <xf numFmtId="169" fontId="3" fillId="2" borderId="1" xfId="7" applyFont="1" applyFill="1" applyBorder="1" applyAlignment="1">
      <alignment horizontal="center" vertical="center" wrapText="1"/>
    </xf>
    <xf numFmtId="168" fontId="14" fillId="0" borderId="1" xfId="4" applyNumberFormat="1" applyFont="1" applyFill="1" applyBorder="1" applyAlignment="1">
      <alignment horizontal="center" vertical="center" wrapText="1"/>
    </xf>
    <xf numFmtId="168" fontId="14" fillId="0" borderId="1" xfId="7" applyNumberFormat="1" applyFont="1" applyBorder="1" applyAlignment="1">
      <alignment horizontal="center" vertical="center" wrapText="1"/>
    </xf>
    <xf numFmtId="169" fontId="3" fillId="2" borderId="1" xfId="7" applyFont="1" applyFill="1" applyBorder="1" applyAlignment="1">
      <alignment vertical="center" wrapText="1"/>
    </xf>
    <xf numFmtId="169" fontId="14" fillId="0" borderId="1" xfId="7" applyFont="1" applyBorder="1" applyAlignment="1">
      <alignment vertical="center" wrapText="1"/>
    </xf>
    <xf numFmtId="169" fontId="14" fillId="0" borderId="23" xfId="7" applyFont="1" applyBorder="1" applyAlignment="1">
      <alignment vertical="center" wrapText="1"/>
    </xf>
    <xf numFmtId="169" fontId="14" fillId="0" borderId="1" xfId="7" applyFont="1" applyBorder="1" applyAlignment="1">
      <alignment horizontal="center" vertical="center" wrapText="1"/>
    </xf>
    <xf numFmtId="169" fontId="3" fillId="0" borderId="4" xfId="7" applyFont="1" applyBorder="1" applyAlignment="1">
      <alignment vertical="center" wrapText="1"/>
    </xf>
    <xf numFmtId="169" fontId="3" fillId="0" borderId="17" xfId="7" applyFont="1" applyBorder="1" applyAlignment="1">
      <alignment horizontal="left" vertical="center" wrapText="1"/>
    </xf>
    <xf numFmtId="169" fontId="3" fillId="0" borderId="17" xfId="7" applyFont="1" applyBorder="1" applyAlignment="1">
      <alignment horizontal="center" vertical="center" wrapText="1"/>
    </xf>
    <xf numFmtId="168" fontId="3" fillId="0" borderId="17" xfId="7" applyNumberFormat="1" applyFont="1" applyBorder="1" applyAlignment="1">
      <alignment horizontal="center" vertical="center" wrapText="1"/>
    </xf>
    <xf numFmtId="168" fontId="3" fillId="0" borderId="1" xfId="7" applyNumberFormat="1" applyFont="1" applyBorder="1" applyAlignment="1">
      <alignment horizontal="center" vertical="center" wrapText="1"/>
    </xf>
    <xf numFmtId="171" fontId="3" fillId="0" borderId="1" xfId="7" applyNumberFormat="1" applyFont="1" applyBorder="1" applyAlignment="1">
      <alignment horizontal="center" vertical="center" wrapText="1"/>
    </xf>
    <xf numFmtId="168" fontId="3" fillId="0" borderId="22" xfId="7" applyNumberFormat="1" applyFont="1" applyBorder="1" applyAlignment="1">
      <alignment horizontal="center" vertical="center" wrapText="1"/>
    </xf>
    <xf numFmtId="169" fontId="3" fillId="0" borderId="4" xfId="7" applyFont="1" applyBorder="1" applyAlignment="1">
      <alignment horizontal="center" vertical="center" wrapText="1"/>
    </xf>
    <xf numFmtId="169" fontId="3" fillId="0" borderId="1" xfId="7" applyFont="1" applyBorder="1" applyAlignment="1">
      <alignment horizontal="center" vertical="center" wrapText="1"/>
    </xf>
    <xf numFmtId="169" fontId="3" fillId="0" borderId="1" xfId="7" applyFont="1" applyBorder="1" applyAlignment="1">
      <alignment vertical="center" wrapText="1"/>
    </xf>
    <xf numFmtId="168" fontId="3" fillId="2" borderId="1" xfId="7" applyNumberFormat="1" applyFont="1" applyFill="1" applyBorder="1" applyAlignment="1">
      <alignment horizontal="center" vertical="center" wrapText="1"/>
    </xf>
    <xf numFmtId="171" fontId="3" fillId="2" borderId="1" xfId="7" applyNumberFormat="1" applyFont="1" applyFill="1" applyBorder="1" applyAlignment="1">
      <alignment horizontal="center" vertical="center" wrapText="1"/>
    </xf>
    <xf numFmtId="171" fontId="6" fillId="0" borderId="2" xfId="7" applyNumberFormat="1" applyFont="1" applyBorder="1" applyAlignment="1">
      <alignment horizontal="center" vertical="center" wrapText="1"/>
    </xf>
    <xf numFmtId="169" fontId="3" fillId="0" borderId="2" xfId="7" applyFont="1" applyBorder="1" applyAlignment="1">
      <alignment wrapText="1"/>
    </xf>
    <xf numFmtId="0" fontId="14" fillId="2" borderId="3" xfId="6" applyFont="1" applyFill="1" applyBorder="1" applyAlignment="1">
      <alignment horizontal="center" vertical="center" wrapText="1"/>
    </xf>
    <xf numFmtId="0" fontId="14" fillId="2" borderId="4" xfId="6" applyFont="1" applyFill="1" applyBorder="1" applyAlignment="1">
      <alignment horizontal="center" vertical="center" wrapText="1"/>
    </xf>
    <xf numFmtId="0" fontId="3" fillId="2" borderId="19" xfId="6" applyFont="1" applyFill="1" applyBorder="1" applyAlignment="1">
      <alignment horizontal="left" vertical="center" wrapText="1"/>
    </xf>
    <xf numFmtId="0" fontId="3" fillId="2" borderId="21" xfId="6" applyFont="1" applyFill="1" applyBorder="1" applyAlignment="1">
      <alignment horizontal="center" vertical="center" wrapText="1"/>
    </xf>
    <xf numFmtId="168" fontId="3" fillId="2" borderId="2" xfId="6" applyNumberFormat="1" applyFont="1" applyFill="1" applyBorder="1" applyAlignment="1">
      <alignment horizontal="center" vertical="center" wrapText="1"/>
    </xf>
    <xf numFmtId="9" fontId="3" fillId="2" borderId="21" xfId="6" applyNumberFormat="1" applyFont="1" applyFill="1" applyBorder="1" applyAlignment="1">
      <alignment horizontal="center" vertical="center" wrapText="1"/>
    </xf>
    <xf numFmtId="0" fontId="3" fillId="2" borderId="27" xfId="6" applyFont="1" applyFill="1" applyBorder="1" applyAlignment="1">
      <alignment horizontal="left" vertical="center" wrapText="1"/>
    </xf>
    <xf numFmtId="0" fontId="3" fillId="2" borderId="28" xfId="6" applyFont="1" applyFill="1" applyBorder="1" applyAlignment="1">
      <alignment horizontal="center" vertical="center" wrapText="1"/>
    </xf>
    <xf numFmtId="0" fontId="3" fillId="2" borderId="29" xfId="6" applyFont="1" applyFill="1" applyBorder="1" applyAlignment="1">
      <alignment horizontal="center" vertical="center" wrapText="1"/>
    </xf>
    <xf numFmtId="168" fontId="3" fillId="2" borderId="29" xfId="6" applyNumberFormat="1" applyFont="1" applyFill="1" applyBorder="1" applyAlignment="1">
      <alignment horizontal="center" vertical="center" wrapText="1"/>
    </xf>
    <xf numFmtId="168" fontId="6" fillId="2" borderId="28" xfId="7" applyNumberFormat="1" applyFont="1" applyFill="1" applyBorder="1" applyAlignment="1">
      <alignment horizontal="center" vertical="center" wrapText="1"/>
    </xf>
    <xf numFmtId="9" fontId="3" fillId="2" borderId="30" xfId="6" applyNumberFormat="1" applyFont="1" applyFill="1" applyBorder="1" applyAlignment="1">
      <alignment horizontal="center" vertical="center" wrapText="1"/>
    </xf>
    <xf numFmtId="168" fontId="6" fillId="2" borderId="27" xfId="4" applyNumberFormat="1" applyFont="1" applyFill="1" applyBorder="1" applyAlignment="1">
      <alignment horizontal="center" vertical="center" wrapText="1"/>
    </xf>
    <xf numFmtId="0" fontId="3" fillId="0" borderId="2" xfId="0" applyFont="1" applyBorder="1" applyAlignment="1">
      <alignment horizontal="left" vertical="center"/>
    </xf>
    <xf numFmtId="9" fontId="3" fillId="2" borderId="2" xfId="6" applyNumberFormat="1"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2" borderId="31" xfId="6" applyFont="1" applyFill="1" applyBorder="1" applyAlignment="1">
      <alignment horizontal="left" vertical="center" wrapText="1"/>
    </xf>
    <xf numFmtId="0" fontId="3" fillId="2" borderId="24" xfId="6" applyFont="1" applyFill="1" applyBorder="1" applyAlignment="1">
      <alignment horizontal="center" vertical="center" wrapText="1"/>
    </xf>
    <xf numFmtId="168" fontId="3" fillId="2" borderId="8" xfId="6" applyNumberFormat="1" applyFont="1" applyFill="1" applyBorder="1" applyAlignment="1">
      <alignment horizontal="center" vertical="center" wrapText="1"/>
    </xf>
    <xf numFmtId="168" fontId="6" fillId="2" borderId="24" xfId="7" applyNumberFormat="1" applyFont="1" applyFill="1" applyBorder="1" applyAlignment="1">
      <alignment horizontal="center" vertical="center" wrapText="1"/>
    </xf>
    <xf numFmtId="9" fontId="3" fillId="2" borderId="32" xfId="6" applyNumberFormat="1" applyFont="1" applyFill="1" applyBorder="1" applyAlignment="1">
      <alignment horizontal="center" vertical="center" wrapText="1"/>
    </xf>
    <xf numFmtId="168" fontId="6" fillId="2" borderId="8" xfId="4" applyNumberFormat="1" applyFont="1" applyFill="1" applyBorder="1" applyAlignment="1">
      <alignment horizontal="center" vertical="center" wrapText="1"/>
    </xf>
    <xf numFmtId="168" fontId="6" fillId="2" borderId="33" xfId="4" applyNumberFormat="1" applyFont="1" applyFill="1" applyBorder="1" applyAlignment="1">
      <alignment horizontal="center" vertical="center" wrapText="1"/>
    </xf>
    <xf numFmtId="169" fontId="3" fillId="0" borderId="2" xfId="7" applyFont="1" applyBorder="1" applyAlignment="1">
      <alignment horizontal="center" vertical="center"/>
    </xf>
    <xf numFmtId="168" fontId="14" fillId="0" borderId="2" xfId="4" applyNumberFormat="1" applyFont="1" applyFill="1" applyBorder="1" applyAlignment="1">
      <alignment horizontal="center" vertical="center"/>
    </xf>
    <xf numFmtId="169" fontId="9" fillId="0" borderId="1" xfId="7" applyFont="1" applyBorder="1" applyAlignment="1">
      <alignment vertical="center" wrapText="1"/>
    </xf>
    <xf numFmtId="169" fontId="9" fillId="0" borderId="1" xfId="7" applyFont="1" applyBorder="1" applyAlignment="1">
      <alignment horizontal="center" vertical="center" wrapText="1"/>
    </xf>
    <xf numFmtId="169" fontId="6" fillId="0" borderId="1" xfId="7" applyFont="1" applyBorder="1" applyAlignment="1">
      <alignment horizontal="center" vertical="center" wrapText="1"/>
    </xf>
    <xf numFmtId="169" fontId="6" fillId="0" borderId="1" xfId="7" applyFont="1" applyBorder="1" applyAlignment="1">
      <alignment horizontal="justify" vertical="center" wrapText="1"/>
    </xf>
    <xf numFmtId="168" fontId="6" fillId="0" borderId="1" xfId="7" applyNumberFormat="1" applyFont="1" applyBorder="1" applyAlignment="1">
      <alignment horizontal="center" vertical="center" wrapText="1"/>
    </xf>
    <xf numFmtId="171" fontId="6" fillId="2" borderId="4" xfId="7" applyNumberFormat="1" applyFont="1" applyFill="1" applyBorder="1" applyAlignment="1">
      <alignment horizontal="center" vertical="center" wrapText="1"/>
    </xf>
    <xf numFmtId="168" fontId="6" fillId="2" borderId="1" xfId="7" applyNumberFormat="1" applyFont="1" applyFill="1" applyBorder="1" applyAlignment="1">
      <alignment horizontal="center" vertical="center" wrapText="1"/>
    </xf>
    <xf numFmtId="169" fontId="6" fillId="3" borderId="1" xfId="7" applyFont="1" applyFill="1" applyBorder="1" applyAlignment="1">
      <alignment horizontal="center" vertical="center" wrapText="1"/>
    </xf>
    <xf numFmtId="169" fontId="6" fillId="0" borderId="1" xfId="7" applyFont="1" applyBorder="1" applyAlignment="1">
      <alignment vertical="center" wrapText="1"/>
    </xf>
    <xf numFmtId="169" fontId="6" fillId="0" borderId="1" xfId="7" applyFont="1" applyBorder="1"/>
    <xf numFmtId="169" fontId="9" fillId="0" borderId="1" xfId="7" applyFont="1" applyBorder="1"/>
    <xf numFmtId="168" fontId="9" fillId="0" borderId="1" xfId="7" applyNumberFormat="1" applyFont="1" applyBorder="1"/>
    <xf numFmtId="168" fontId="14" fillId="0" borderId="0" xfId="4" applyNumberFormat="1" applyFont="1" applyFill="1" applyBorder="1" applyAlignment="1">
      <alignment horizontal="center" vertical="center" wrapText="1"/>
    </xf>
    <xf numFmtId="169" fontId="14" fillId="3" borderId="0" xfId="7" applyFont="1" applyFill="1" applyBorder="1"/>
    <xf numFmtId="169" fontId="3" fillId="0" borderId="2" xfId="7" applyFont="1" applyBorder="1" applyAlignment="1">
      <alignment horizontal="center" vertical="center" wrapText="1"/>
    </xf>
    <xf numFmtId="168" fontId="3" fillId="0" borderId="2" xfId="7" applyNumberFormat="1" applyFont="1" applyBorder="1" applyAlignment="1">
      <alignment horizontal="center" vertical="center" wrapText="1"/>
    </xf>
    <xf numFmtId="169" fontId="3" fillId="0" borderId="2" xfId="7" applyFont="1" applyBorder="1" applyAlignment="1">
      <alignment vertical="center" wrapText="1"/>
    </xf>
    <xf numFmtId="168" fontId="3" fillId="3" borderId="2" xfId="7" applyNumberFormat="1" applyFont="1" applyFill="1" applyBorder="1" applyAlignment="1">
      <alignment horizontal="center" vertical="center" wrapText="1"/>
    </xf>
    <xf numFmtId="169" fontId="3" fillId="3" borderId="2" xfId="7" applyFont="1" applyFill="1" applyBorder="1" applyAlignment="1">
      <alignment wrapText="1"/>
    </xf>
    <xf numFmtId="168" fontId="14" fillId="0" borderId="2" xfId="7" applyNumberFormat="1" applyFont="1" applyBorder="1" applyAlignment="1">
      <alignment horizontal="center" vertical="center" wrapText="1"/>
    </xf>
    <xf numFmtId="169" fontId="14" fillId="2" borderId="4" xfId="7" applyFont="1" applyFill="1" applyBorder="1" applyAlignment="1">
      <alignment vertical="center" wrapText="1"/>
    </xf>
    <xf numFmtId="168" fontId="3" fillId="0" borderId="21" xfId="7" applyNumberFormat="1" applyFont="1" applyBorder="1" applyAlignment="1">
      <alignment horizontal="center" vertical="center" wrapText="1"/>
    </xf>
    <xf numFmtId="168" fontId="6" fillId="2" borderId="1" xfId="4" applyNumberFormat="1" applyFont="1" applyFill="1" applyBorder="1" applyAlignment="1">
      <alignment horizontal="center" vertical="center" wrapText="1"/>
    </xf>
    <xf numFmtId="0" fontId="15" fillId="0" borderId="17" xfId="6" applyFont="1" applyBorder="1" applyAlignment="1">
      <alignment horizontal="left" vertical="center" wrapText="1"/>
    </xf>
    <xf numFmtId="168" fontId="3" fillId="2" borderId="1" xfId="6" applyNumberFormat="1" applyFont="1" applyFill="1" applyBorder="1" applyAlignment="1">
      <alignment horizontal="center" vertical="center" wrapText="1"/>
    </xf>
    <xf numFmtId="0" fontId="3" fillId="4" borderId="1" xfId="6" applyFont="1" applyFill="1" applyBorder="1" applyAlignment="1">
      <alignment horizontal="center" vertical="center" wrapText="1"/>
    </xf>
    <xf numFmtId="0" fontId="3" fillId="4" borderId="17" xfId="6" applyFont="1" applyFill="1" applyBorder="1" applyAlignment="1">
      <alignment horizontal="justify" vertical="center" wrapText="1"/>
    </xf>
    <xf numFmtId="0" fontId="3" fillId="4" borderId="17" xfId="6" applyFont="1" applyFill="1" applyBorder="1" applyAlignment="1">
      <alignment horizontal="center" vertical="center" wrapText="1"/>
    </xf>
    <xf numFmtId="168" fontId="3" fillId="4" borderId="17" xfId="6" applyNumberFormat="1" applyFont="1" applyFill="1" applyBorder="1" applyAlignment="1">
      <alignment horizontal="center" vertical="center" wrapText="1"/>
    </xf>
    <xf numFmtId="168" fontId="6" fillId="4" borderId="1" xfId="7" applyNumberFormat="1" applyFont="1" applyFill="1" applyBorder="1" applyAlignment="1">
      <alignment horizontal="center" vertical="center" wrapText="1"/>
    </xf>
    <xf numFmtId="9" fontId="3" fillId="3" borderId="1" xfId="6" applyNumberFormat="1" applyFont="1" applyFill="1" applyBorder="1" applyAlignment="1">
      <alignment horizontal="center" vertical="center" wrapText="1"/>
    </xf>
    <xf numFmtId="168" fontId="6" fillId="4" borderId="1" xfId="4" applyNumberFormat="1" applyFont="1" applyFill="1" applyBorder="1" applyAlignment="1">
      <alignment horizontal="center" vertical="center" wrapText="1"/>
    </xf>
    <xf numFmtId="0" fontId="3" fillId="2" borderId="16" xfId="6" applyFont="1" applyFill="1" applyBorder="1" applyAlignment="1">
      <alignment horizontal="justify" vertical="center" wrapText="1"/>
    </xf>
    <xf numFmtId="168" fontId="3" fillId="2" borderId="16" xfId="6" applyNumberFormat="1" applyFont="1" applyFill="1" applyBorder="1" applyAlignment="1">
      <alignment horizontal="center" vertical="center" wrapText="1"/>
    </xf>
    <xf numFmtId="0" fontId="3" fillId="2" borderId="34" xfId="6" applyFont="1" applyFill="1" applyBorder="1" applyAlignment="1">
      <alignment horizontal="center" vertical="center" wrapText="1"/>
    </xf>
    <xf numFmtId="169" fontId="5" fillId="0" borderId="0" xfId="7" applyFont="1"/>
    <xf numFmtId="169" fontId="6" fillId="0" borderId="2" xfId="7" applyFont="1" applyBorder="1" applyAlignment="1">
      <alignment horizontal="center" vertical="center" wrapText="1"/>
    </xf>
    <xf numFmtId="169" fontId="6" fillId="0" borderId="2" xfId="7" applyFont="1" applyBorder="1" applyAlignment="1">
      <alignment vertical="center" wrapText="1"/>
    </xf>
    <xf numFmtId="168" fontId="3" fillId="2" borderId="0" xfId="6" applyNumberFormat="1" applyFont="1" applyFill="1" applyAlignment="1">
      <alignment horizontal="center" vertical="center" wrapText="1"/>
    </xf>
    <xf numFmtId="168" fontId="3" fillId="0" borderId="5" xfId="7" applyNumberFormat="1" applyFont="1" applyBorder="1" applyAlignment="1" applyProtection="1">
      <alignment horizontal="center" vertical="center" wrapText="1"/>
    </xf>
    <xf numFmtId="9" fontId="3" fillId="0" borderId="19" xfId="6" applyNumberFormat="1" applyFont="1" applyBorder="1" applyAlignment="1">
      <alignment horizontal="center" vertical="center" wrapText="1"/>
    </xf>
    <xf numFmtId="168" fontId="3" fillId="0" borderId="4" xfId="6" applyNumberFormat="1" applyFont="1" applyBorder="1" applyAlignment="1">
      <alignment horizontal="center" vertical="center" wrapText="1"/>
    </xf>
    <xf numFmtId="168" fontId="6" fillId="0" borderId="5" xfId="0" applyNumberFormat="1" applyFont="1" applyBorder="1" applyAlignment="1">
      <alignment horizontal="center" vertical="center" wrapText="1"/>
    </xf>
    <xf numFmtId="0" fontId="3" fillId="4" borderId="4" xfId="6" applyFont="1" applyFill="1" applyBorder="1" applyAlignment="1">
      <alignment vertical="center" wrapText="1"/>
    </xf>
    <xf numFmtId="169" fontId="15" fillId="0" borderId="17" xfId="7" applyFont="1" applyBorder="1" applyAlignment="1">
      <alignment horizontal="left" vertical="center" wrapText="1"/>
    </xf>
    <xf numFmtId="169" fontId="15" fillId="0" borderId="9" xfId="7" applyFont="1" applyBorder="1" applyAlignment="1">
      <alignment horizontal="left" vertical="center" wrapText="1"/>
    </xf>
    <xf numFmtId="169" fontId="3" fillId="0" borderId="28" xfId="7" applyFont="1" applyBorder="1" applyAlignment="1">
      <alignment horizontal="center" vertical="center" wrapText="1"/>
    </xf>
    <xf numFmtId="169" fontId="3" fillId="0" borderId="29" xfId="7" applyFont="1" applyBorder="1" applyAlignment="1">
      <alignment horizontal="center" vertical="center" wrapText="1"/>
    </xf>
    <xf numFmtId="168" fontId="3" fillId="0" borderId="29" xfId="7" applyNumberFormat="1" applyFont="1" applyBorder="1" applyAlignment="1">
      <alignment horizontal="center" vertical="center" wrapText="1"/>
    </xf>
    <xf numFmtId="168" fontId="3" fillId="0" borderId="28" xfId="7" applyNumberFormat="1" applyFont="1" applyBorder="1" applyAlignment="1">
      <alignment horizontal="center" vertical="center" wrapText="1"/>
    </xf>
    <xf numFmtId="171" fontId="3" fillId="0" borderId="28" xfId="7" applyNumberFormat="1" applyFont="1" applyBorder="1" applyAlignment="1">
      <alignment horizontal="center" vertical="center" wrapText="1"/>
    </xf>
    <xf numFmtId="168" fontId="3" fillId="0" borderId="30" xfId="7" applyNumberFormat="1" applyFont="1" applyBorder="1" applyAlignment="1">
      <alignment horizontal="center" vertical="center" wrapText="1"/>
    </xf>
    <xf numFmtId="169" fontId="3" fillId="0" borderId="0" xfId="7" applyFont="1" applyBorder="1" applyAlignment="1">
      <alignment horizontal="left" vertical="center" wrapText="1"/>
    </xf>
    <xf numFmtId="169" fontId="3" fillId="0" borderId="0" xfId="7" applyFont="1" applyBorder="1" applyAlignment="1">
      <alignment horizontal="center" vertical="center" wrapText="1"/>
    </xf>
    <xf numFmtId="172" fontId="3" fillId="0" borderId="0" xfId="7" applyNumberFormat="1" applyFont="1" applyBorder="1" applyAlignment="1">
      <alignment horizontal="right" vertical="center" wrapText="1"/>
    </xf>
    <xf numFmtId="168" fontId="14" fillId="0" borderId="18" xfId="7" applyNumberFormat="1" applyFont="1" applyBorder="1" applyAlignment="1">
      <alignment horizontal="center" vertical="center" wrapText="1"/>
    </xf>
    <xf numFmtId="168" fontId="14" fillId="0" borderId="6" xfId="4" applyNumberFormat="1" applyFont="1" applyFill="1" applyBorder="1" applyAlignment="1">
      <alignment horizontal="center" vertical="center" wrapText="1"/>
    </xf>
    <xf numFmtId="168" fontId="14" fillId="0" borderId="0" xfId="26" applyNumberFormat="1" applyFont="1" applyFill="1" applyBorder="1" applyAlignment="1">
      <alignment horizontal="center" vertical="center" wrapText="1"/>
    </xf>
    <xf numFmtId="168" fontId="14" fillId="0" borderId="18" xfId="26" applyNumberFormat="1" applyFont="1" applyFill="1" applyBorder="1" applyAlignment="1">
      <alignment horizontal="center" vertical="center" wrapText="1"/>
    </xf>
    <xf numFmtId="169" fontId="14" fillId="2" borderId="35" xfId="7" applyFont="1" applyFill="1" applyBorder="1" applyAlignment="1">
      <alignment horizontal="left" vertical="center" wrapText="1"/>
    </xf>
    <xf numFmtId="169" fontId="14" fillId="2" borderId="4" xfId="7" applyFont="1" applyFill="1" applyBorder="1" applyAlignment="1">
      <alignment horizontal="center" vertical="center" wrapText="1"/>
    </xf>
    <xf numFmtId="169" fontId="6" fillId="0" borderId="20" xfId="7" applyFont="1" applyBorder="1" applyAlignment="1">
      <alignment vertical="center" wrapText="1"/>
    </xf>
    <xf numFmtId="168" fontId="6" fillId="0" borderId="2" xfId="7" applyNumberFormat="1" applyFont="1" applyBorder="1" applyAlignment="1">
      <alignment horizontal="center" vertical="center" wrapText="1"/>
    </xf>
    <xf numFmtId="169" fontId="6" fillId="0" borderId="0" xfId="7" applyFont="1" applyBorder="1" applyAlignment="1">
      <alignment vertical="center" wrapText="1"/>
    </xf>
    <xf numFmtId="169" fontId="6" fillId="0" borderId="12" xfId="7" applyFont="1" applyBorder="1" applyAlignment="1">
      <alignment vertical="center" wrapText="1"/>
    </xf>
    <xf numFmtId="169" fontId="3" fillId="2" borderId="10" xfId="7" applyFont="1" applyFill="1" applyBorder="1" applyAlignment="1">
      <alignment horizontal="center" vertical="center" wrapText="1"/>
    </xf>
    <xf numFmtId="169" fontId="3" fillId="2" borderId="0" xfId="7" applyFont="1" applyFill="1" applyBorder="1" applyAlignment="1">
      <alignment horizontal="center" vertical="center" wrapText="1"/>
    </xf>
    <xf numFmtId="169" fontId="3" fillId="2" borderId="31" xfId="7" applyFont="1" applyFill="1" applyBorder="1" applyAlignment="1">
      <alignment horizontal="center" vertical="center" wrapText="1"/>
    </xf>
    <xf numFmtId="170" fontId="3" fillId="0" borderId="0" xfId="7" applyNumberFormat="1" applyFont="1" applyBorder="1" applyAlignment="1">
      <alignment horizontal="center" vertical="center" wrapText="1"/>
    </xf>
    <xf numFmtId="0" fontId="3" fillId="0" borderId="0" xfId="8" applyFont="1"/>
    <xf numFmtId="169" fontId="3" fillId="2" borderId="18" xfId="7" applyFont="1" applyFill="1" applyBorder="1" applyAlignment="1">
      <alignment vertical="center" wrapText="1"/>
    </xf>
    <xf numFmtId="169" fontId="3" fillId="2" borderId="0" xfId="7" applyFont="1" applyFill="1" applyBorder="1" applyAlignment="1">
      <alignment vertical="center" wrapText="1"/>
    </xf>
    <xf numFmtId="168" fontId="14" fillId="0" borderId="1" xfId="26" applyNumberFormat="1" applyFont="1" applyFill="1" applyBorder="1" applyAlignment="1">
      <alignment horizontal="center" vertical="center" wrapText="1"/>
    </xf>
    <xf numFmtId="168" fontId="3" fillId="0" borderId="1" xfId="7" applyNumberFormat="1" applyFont="1" applyBorder="1" applyAlignment="1">
      <alignment vertical="center" wrapText="1"/>
    </xf>
    <xf numFmtId="168" fontId="3" fillId="2" borderId="1" xfId="7" applyNumberFormat="1" applyFont="1" applyFill="1" applyBorder="1" applyAlignment="1">
      <alignment vertical="center" wrapText="1"/>
    </xf>
    <xf numFmtId="169" fontId="3" fillId="0" borderId="0" xfId="7" applyFont="1" applyAlignment="1">
      <alignment horizontal="center" vertical="center" wrapText="1"/>
    </xf>
    <xf numFmtId="172" fontId="6" fillId="0" borderId="2" xfId="7" applyNumberFormat="1" applyFont="1" applyBorder="1" applyAlignment="1">
      <alignment horizontal="center" vertical="center" wrapText="1"/>
    </xf>
    <xf numFmtId="170" fontId="3" fillId="0" borderId="19" xfId="7" applyNumberFormat="1" applyFont="1" applyBorder="1" applyAlignment="1">
      <alignment horizontal="center" vertical="center" wrapText="1"/>
    </xf>
    <xf numFmtId="9" fontId="6" fillId="0" borderId="4" xfId="2" applyFont="1" applyFill="1" applyBorder="1" applyAlignment="1">
      <alignment horizontal="center" vertical="center" wrapText="1"/>
    </xf>
    <xf numFmtId="169" fontId="3" fillId="0" borderId="1" xfId="7" applyFont="1" applyBorder="1" applyAlignment="1">
      <alignment horizontal="left" vertical="center" wrapText="1"/>
    </xf>
    <xf numFmtId="172" fontId="3" fillId="0" borderId="17" xfId="7" applyNumberFormat="1" applyFont="1" applyBorder="1" applyAlignment="1">
      <alignment horizontal="right" vertical="center" wrapText="1"/>
    </xf>
    <xf numFmtId="168" fontId="6" fillId="2" borderId="5" xfId="7" applyNumberFormat="1" applyFont="1" applyFill="1" applyBorder="1" applyAlignment="1">
      <alignment horizontal="center" vertical="center" wrapText="1"/>
    </xf>
    <xf numFmtId="168" fontId="14" fillId="0" borderId="3" xfId="4" applyNumberFormat="1" applyFont="1" applyFill="1" applyBorder="1" applyAlignment="1">
      <alignment horizontal="center" vertical="center" wrapText="1"/>
    </xf>
    <xf numFmtId="2" fontId="14" fillId="0" borderId="0" xfId="6" applyNumberFormat="1" applyFont="1" applyAlignment="1">
      <alignment horizontal="center" vertical="center" wrapText="1"/>
    </xf>
    <xf numFmtId="168" fontId="14" fillId="0" borderId="6" xfId="6" applyNumberFormat="1" applyFont="1" applyBorder="1" applyAlignment="1">
      <alignment horizontal="center" vertical="center" wrapText="1"/>
    </xf>
    <xf numFmtId="0" fontId="11" fillId="0" borderId="2" xfId="0" applyFont="1" applyBorder="1" applyAlignment="1">
      <alignment horizontal="center" vertical="center" wrapText="1"/>
    </xf>
    <xf numFmtId="0" fontId="14" fillId="2" borderId="2" xfId="6" applyFont="1" applyFill="1" applyBorder="1" applyAlignment="1">
      <alignment vertical="center" wrapText="1"/>
    </xf>
    <xf numFmtId="0" fontId="14" fillId="2" borderId="2" xfId="6" applyFont="1" applyFill="1" applyBorder="1" applyAlignment="1">
      <alignment horizontal="center" vertical="center" wrapText="1"/>
    </xf>
    <xf numFmtId="0" fontId="0" fillId="0" borderId="0" xfId="0" applyAlignment="1">
      <alignment wrapText="1"/>
    </xf>
    <xf numFmtId="0" fontId="7" fillId="0" borderId="2" xfId="0" applyFont="1" applyBorder="1" applyAlignment="1">
      <alignment wrapText="1"/>
    </xf>
    <xf numFmtId="0" fontId="3" fillId="2" borderId="18" xfId="6" applyFont="1" applyFill="1" applyBorder="1" applyAlignment="1">
      <alignment horizontal="justify" vertical="center" wrapText="1"/>
    </xf>
    <xf numFmtId="176" fontId="3" fillId="2" borderId="17" xfId="6" applyNumberFormat="1" applyFont="1" applyFill="1" applyBorder="1" applyAlignment="1">
      <alignment horizontal="center" vertical="center" wrapText="1"/>
    </xf>
    <xf numFmtId="170" fontId="3" fillId="0" borderId="4" xfId="7" applyNumberFormat="1" applyFont="1" applyBorder="1" applyAlignment="1" applyProtection="1">
      <alignment horizontal="center" vertical="center" wrapText="1"/>
    </xf>
    <xf numFmtId="2" fontId="3" fillId="0" borderId="1" xfId="6"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3" fillId="0" borderId="0" xfId="0" applyFont="1" applyAlignment="1">
      <alignment vertical="center" wrapText="1"/>
    </xf>
    <xf numFmtId="165" fontId="7" fillId="3" borderId="0" xfId="0" applyNumberFormat="1" applyFont="1" applyFill="1" applyAlignment="1">
      <alignment horizontal="center" vertical="center" wrapText="1"/>
    </xf>
    <xf numFmtId="165" fontId="3" fillId="2" borderId="2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5" borderId="0" xfId="0" applyFont="1" applyFill="1"/>
    <xf numFmtId="0" fontId="7" fillId="5" borderId="0" xfId="0" applyFont="1" applyFill="1" applyAlignment="1">
      <alignment vertical="center"/>
    </xf>
    <xf numFmtId="0" fontId="7" fillId="5" borderId="0" xfId="0" applyFont="1" applyFill="1" applyAlignment="1">
      <alignment vertical="center" wrapText="1"/>
    </xf>
    <xf numFmtId="168" fontId="7" fillId="0" borderId="0" xfId="0" applyNumberFormat="1" applyFont="1"/>
    <xf numFmtId="169" fontId="14" fillId="0" borderId="4" xfId="7" applyFont="1" applyBorder="1" applyAlignment="1">
      <alignment vertical="center" wrapText="1"/>
    </xf>
    <xf numFmtId="165" fontId="3" fillId="4" borderId="3" xfId="0" applyNumberFormat="1"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2" fontId="6" fillId="0" borderId="2" xfId="0" applyNumberFormat="1" applyFont="1" applyBorder="1" applyAlignment="1">
      <alignment vertical="center" wrapText="1"/>
    </xf>
    <xf numFmtId="0" fontId="3" fillId="2" borderId="40" xfId="6" applyFont="1" applyFill="1" applyBorder="1" applyAlignment="1">
      <alignment horizontal="center" vertical="center" wrapText="1"/>
    </xf>
    <xf numFmtId="0" fontId="3" fillId="2" borderId="37" xfId="6" applyFont="1" applyFill="1" applyBorder="1" applyAlignment="1">
      <alignment horizontal="center" vertical="center" wrapText="1"/>
    </xf>
    <xf numFmtId="168" fontId="14" fillId="0" borderId="6" xfId="4" applyNumberFormat="1" applyFont="1" applyFill="1" applyBorder="1" applyAlignment="1"/>
    <xf numFmtId="168" fontId="3" fillId="0" borderId="2" xfId="7" applyNumberFormat="1" applyFont="1" applyBorder="1" applyAlignment="1">
      <alignment horizontal="right" vertical="center" wrapText="1"/>
    </xf>
    <xf numFmtId="9" fontId="3" fillId="0" borderId="2" xfId="7" applyNumberFormat="1" applyFont="1" applyBorder="1" applyAlignment="1">
      <alignment horizontal="center" vertical="center" wrapText="1"/>
    </xf>
    <xf numFmtId="7" fontId="6" fillId="2" borderId="2" xfId="4" applyNumberFormat="1" applyFont="1" applyFill="1" applyBorder="1" applyAlignment="1">
      <alignment horizontal="center" vertical="center" wrapText="1"/>
    </xf>
    <xf numFmtId="0" fontId="26" fillId="0" borderId="0" xfId="0" applyFont="1"/>
    <xf numFmtId="168" fontId="5" fillId="0" borderId="0" xfId="0" applyNumberFormat="1" applyFont="1" applyAlignment="1">
      <alignment vertical="center" wrapText="1"/>
    </xf>
    <xf numFmtId="168" fontId="7" fillId="0" borderId="0" xfId="0" applyNumberFormat="1" applyFont="1" applyAlignment="1">
      <alignment vertical="center" wrapText="1"/>
    </xf>
    <xf numFmtId="0" fontId="3" fillId="2" borderId="3" xfId="6" applyFont="1" applyFill="1" applyBorder="1" applyAlignment="1">
      <alignment horizontal="center" vertical="center" wrapText="1"/>
    </xf>
    <xf numFmtId="0" fontId="3" fillId="0" borderId="2" xfId="6" applyFont="1" applyBorder="1" applyAlignment="1">
      <alignment wrapText="1"/>
    </xf>
    <xf numFmtId="168" fontId="6" fillId="2" borderId="41" xfId="4" applyNumberFormat="1" applyFont="1" applyFill="1" applyBorder="1" applyAlignment="1">
      <alignment horizontal="center" vertical="center" wrapText="1"/>
    </xf>
    <xf numFmtId="0" fontId="0" fillId="0" borderId="0" xfId="0" applyAlignment="1">
      <alignment horizontal="center" wrapText="1"/>
    </xf>
    <xf numFmtId="44" fontId="6" fillId="0" borderId="2" xfId="0" applyNumberFormat="1" applyFont="1" applyBorder="1" applyAlignment="1">
      <alignment vertical="center" wrapText="1"/>
    </xf>
    <xf numFmtId="44" fontId="6" fillId="0" borderId="2"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2"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12" fillId="0" borderId="0" xfId="0" applyFont="1"/>
    <xf numFmtId="0" fontId="9" fillId="5" borderId="0" xfId="0" applyFont="1" applyFill="1" applyAlignment="1">
      <alignment vertical="center" wrapText="1"/>
    </xf>
    <xf numFmtId="0" fontId="0" fillId="3" borderId="0" xfId="0" applyFill="1" applyAlignment="1">
      <alignment horizontal="center"/>
    </xf>
    <xf numFmtId="169" fontId="3" fillId="3" borderId="4" xfId="7" applyFont="1" applyFill="1" applyBorder="1" applyAlignment="1">
      <alignment vertical="center" wrapText="1"/>
    </xf>
    <xf numFmtId="169" fontId="3" fillId="3" borderId="17" xfId="7" applyFont="1" applyFill="1" applyBorder="1" applyAlignment="1">
      <alignment horizontal="left" vertical="center" wrapText="1"/>
    </xf>
    <xf numFmtId="169" fontId="3" fillId="3" borderId="24" xfId="7" applyFont="1" applyFill="1" applyBorder="1" applyAlignment="1">
      <alignment horizontal="center" vertical="center" wrapText="1"/>
    </xf>
    <xf numFmtId="169" fontId="3" fillId="3" borderId="17" xfId="7" applyFont="1" applyFill="1" applyBorder="1" applyAlignment="1">
      <alignment horizontal="center" vertical="center" wrapText="1"/>
    </xf>
    <xf numFmtId="168" fontId="3" fillId="3" borderId="17" xfId="7" applyNumberFormat="1" applyFont="1" applyFill="1" applyBorder="1" applyAlignment="1">
      <alignment horizontal="center" vertical="center" wrapText="1"/>
    </xf>
    <xf numFmtId="168" fontId="3" fillId="3" borderId="1" xfId="7" applyNumberFormat="1" applyFont="1" applyFill="1" applyBorder="1" applyAlignment="1">
      <alignment horizontal="center" vertical="center" wrapText="1"/>
    </xf>
    <xf numFmtId="171" fontId="3" fillId="3" borderId="1" xfId="7" applyNumberFormat="1" applyFont="1" applyFill="1" applyBorder="1" applyAlignment="1">
      <alignment horizontal="center" vertical="center" wrapText="1"/>
    </xf>
    <xf numFmtId="168" fontId="3" fillId="3" borderId="22" xfId="7" applyNumberFormat="1" applyFont="1" applyFill="1" applyBorder="1" applyAlignment="1">
      <alignment horizontal="center" vertical="center" wrapText="1"/>
    </xf>
    <xf numFmtId="169" fontId="3" fillId="3" borderId="4" xfId="7" applyFont="1" applyFill="1" applyBorder="1" applyAlignment="1">
      <alignment horizontal="center" vertical="center" wrapText="1"/>
    </xf>
    <xf numFmtId="169" fontId="6" fillId="3" borderId="0" xfId="7" applyFont="1" applyFill="1" applyBorder="1" applyAlignment="1">
      <alignment horizontal="center" vertical="center" wrapText="1"/>
    </xf>
    <xf numFmtId="0" fontId="3" fillId="2" borderId="2" xfId="6" applyFont="1" applyFill="1" applyBorder="1" applyAlignment="1">
      <alignment vertical="center" wrapText="1"/>
    </xf>
    <xf numFmtId="0" fontId="6" fillId="0" borderId="2" xfId="6" applyFont="1" applyBorder="1" applyAlignment="1">
      <alignment vertical="center" wrapText="1"/>
    </xf>
    <xf numFmtId="0" fontId="4" fillId="8" borderId="0" xfId="0" applyFont="1" applyFill="1" applyAlignment="1">
      <alignment horizontal="center" wrapText="1"/>
    </xf>
    <xf numFmtId="0" fontId="0" fillId="8" borderId="0" xfId="0" applyFill="1" applyAlignment="1">
      <alignment horizontal="center" wrapText="1"/>
    </xf>
    <xf numFmtId="0" fontId="7" fillId="6" borderId="0" xfId="0" applyFont="1" applyFill="1"/>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7" fillId="5" borderId="0" xfId="0" applyFont="1" applyFill="1" applyAlignment="1">
      <alignment horizontal="left" vertical="top" wrapText="1"/>
    </xf>
    <xf numFmtId="169" fontId="14" fillId="7" borderId="0" xfId="7" applyFont="1" applyFill="1" applyBorder="1" applyAlignment="1">
      <alignment horizontal="left" vertical="center" wrapText="1"/>
    </xf>
    <xf numFmtId="0" fontId="5" fillId="0" borderId="0" xfId="0" applyFont="1" applyAlignment="1">
      <alignment horizontal="justify" vertical="center"/>
    </xf>
    <xf numFmtId="0" fontId="7" fillId="5" borderId="0" xfId="0" applyFont="1" applyFill="1" applyAlignment="1">
      <alignment wrapText="1"/>
    </xf>
    <xf numFmtId="0" fontId="9" fillId="5" borderId="0" xfId="0" applyFont="1" applyFill="1"/>
    <xf numFmtId="0" fontId="6" fillId="3" borderId="2" xfId="0" applyFont="1" applyFill="1" applyBorder="1" applyAlignment="1">
      <alignment vertical="center" wrapText="1"/>
    </xf>
    <xf numFmtId="3" fontId="6" fillId="3" borderId="2"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168" fontId="6" fillId="3" borderId="2" xfId="0" applyNumberFormat="1" applyFont="1" applyFill="1" applyBorder="1" applyAlignment="1">
      <alignment horizontal="center" vertical="center" wrapText="1"/>
    </xf>
    <xf numFmtId="2" fontId="5" fillId="0" borderId="2" xfId="0" applyNumberFormat="1" applyFont="1" applyBorder="1" applyAlignment="1">
      <alignment vertical="center" wrapText="1"/>
    </xf>
    <xf numFmtId="2" fontId="7" fillId="0" borderId="0" xfId="0" applyNumberFormat="1" applyFont="1" applyAlignment="1">
      <alignment horizontal="center" vertical="center" wrapText="1"/>
    </xf>
    <xf numFmtId="0" fontId="27" fillId="0" borderId="2" xfId="0" applyFont="1" applyBorder="1" applyAlignment="1">
      <alignment horizontal="center" vertical="center" wrapText="1"/>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3" fillId="0" borderId="2" xfId="0" applyFont="1" applyBorder="1" applyAlignment="1">
      <alignment horizontal="center" vertical="top" wrapText="1"/>
    </xf>
    <xf numFmtId="168" fontId="5"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44" fontId="5" fillId="0" borderId="2" xfId="1" applyFont="1" applyBorder="1" applyAlignment="1">
      <alignment vertical="center" wrapText="1"/>
    </xf>
    <xf numFmtId="9" fontId="5" fillId="0" borderId="2" xfId="0" applyNumberFormat="1" applyFont="1" applyBorder="1" applyAlignment="1">
      <alignment vertical="center" wrapText="1"/>
    </xf>
    <xf numFmtId="44" fontId="7" fillId="0" borderId="2" xfId="1" applyFont="1" applyBorder="1" applyAlignment="1">
      <alignment horizontal="center" vertical="center" wrapText="1"/>
    </xf>
    <xf numFmtId="2" fontId="6" fillId="3" borderId="2" xfId="0" applyNumberFormat="1" applyFont="1" applyFill="1" applyBorder="1" applyAlignment="1">
      <alignment horizontal="center" vertical="center" wrapText="1"/>
    </xf>
    <xf numFmtId="169" fontId="3" fillId="2" borderId="0" xfId="7" applyFont="1" applyFill="1" applyBorder="1" applyAlignment="1">
      <alignment horizontal="left" vertical="center" wrapText="1"/>
    </xf>
    <xf numFmtId="172" fontId="3" fillId="2" borderId="0" xfId="7" applyNumberFormat="1" applyFont="1" applyFill="1" applyBorder="1" applyAlignment="1">
      <alignment horizontal="right" vertical="center" wrapText="1"/>
    </xf>
    <xf numFmtId="168" fontId="14" fillId="2" borderId="1" xfId="6" applyNumberFormat="1" applyFont="1" applyFill="1" applyBorder="1" applyAlignment="1">
      <alignment horizontal="center" vertical="center" wrapText="1"/>
    </xf>
    <xf numFmtId="168" fontId="6" fillId="0" borderId="5" xfId="0" applyNumberFormat="1" applyFont="1" applyBorder="1" applyAlignment="1">
      <alignment vertical="center" wrapText="1"/>
    </xf>
    <xf numFmtId="168" fontId="6" fillId="3" borderId="5" xfId="0" applyNumberFormat="1" applyFont="1" applyFill="1" applyBorder="1" applyAlignment="1">
      <alignment horizontal="center" vertical="center" wrapText="1"/>
    </xf>
    <xf numFmtId="169" fontId="14" fillId="0" borderId="28" xfId="7" applyFont="1" applyBorder="1" applyAlignment="1">
      <alignment vertical="center" wrapText="1"/>
    </xf>
    <xf numFmtId="169" fontId="14" fillId="0" borderId="4" xfId="7" applyFont="1" applyBorder="1" applyAlignment="1">
      <alignment horizontal="center" vertical="center" wrapText="1"/>
    </xf>
    <xf numFmtId="169" fontId="3" fillId="0" borderId="2" xfId="7" applyFont="1" applyBorder="1" applyAlignment="1">
      <alignment horizontal="left" vertical="center" wrapText="1"/>
    </xf>
    <xf numFmtId="171" fontId="3" fillId="0" borderId="2" xfId="7" applyNumberFormat="1" applyFont="1" applyBorder="1" applyAlignment="1">
      <alignment horizontal="center" vertical="center" wrapText="1"/>
    </xf>
    <xf numFmtId="169" fontId="3" fillId="3" borderId="2" xfId="7" applyFont="1" applyFill="1" applyBorder="1" applyAlignment="1">
      <alignment vertical="center" wrapText="1"/>
    </xf>
    <xf numFmtId="169" fontId="14" fillId="2" borderId="23" xfId="7" applyFont="1" applyFill="1" applyBorder="1" applyAlignment="1">
      <alignment vertical="center" wrapText="1"/>
    </xf>
    <xf numFmtId="168" fontId="3" fillId="0" borderId="17" xfId="7" applyNumberFormat="1" applyFont="1" applyBorder="1" applyAlignment="1">
      <alignment horizontal="right" vertical="center" wrapText="1"/>
    </xf>
    <xf numFmtId="168" fontId="3" fillId="0" borderId="1" xfId="26" applyNumberFormat="1" applyFont="1" applyFill="1" applyBorder="1" applyAlignment="1">
      <alignment horizontal="center" vertical="center" wrapText="1"/>
    </xf>
    <xf numFmtId="168" fontId="3" fillId="0" borderId="22" xfId="26" applyNumberFormat="1" applyFont="1" applyFill="1" applyBorder="1" applyAlignment="1">
      <alignment horizontal="center" vertical="center" wrapText="1"/>
    </xf>
    <xf numFmtId="169" fontId="3" fillId="2" borderId="1" xfId="7" applyFont="1" applyFill="1" applyBorder="1" applyAlignment="1">
      <alignment horizontal="left" vertical="center" wrapText="1"/>
    </xf>
    <xf numFmtId="169" fontId="3" fillId="2" borderId="17" xfId="7" applyFont="1" applyFill="1" applyBorder="1" applyAlignment="1">
      <alignment horizontal="center" vertical="center" wrapText="1"/>
    </xf>
    <xf numFmtId="172" fontId="3" fillId="2" borderId="17" xfId="7" applyNumberFormat="1" applyFont="1" applyFill="1" applyBorder="1" applyAlignment="1">
      <alignment horizontal="right" vertical="center" wrapText="1"/>
    </xf>
    <xf numFmtId="169" fontId="15" fillId="0" borderId="16" xfId="7" applyFont="1" applyBorder="1" applyAlignment="1">
      <alignment horizontal="left" vertical="center" wrapText="1"/>
    </xf>
    <xf numFmtId="169" fontId="15" fillId="0" borderId="2" xfId="7" applyFont="1" applyBorder="1" applyAlignment="1">
      <alignment horizontal="left" vertical="center" wrapText="1"/>
    </xf>
    <xf numFmtId="169" fontId="3" fillId="0" borderId="3" xfId="7" applyFont="1" applyBorder="1" applyAlignment="1">
      <alignment horizontal="center" vertical="center" wrapText="1"/>
    </xf>
    <xf numFmtId="169" fontId="15" fillId="0" borderId="0" xfId="7" applyFont="1" applyBorder="1" applyAlignment="1">
      <alignment horizontal="left" vertical="center" wrapText="1"/>
    </xf>
    <xf numFmtId="171" fontId="3" fillId="0" borderId="0" xfId="7" applyNumberFormat="1" applyFont="1" applyBorder="1" applyAlignment="1">
      <alignment horizontal="center" vertical="center" wrapText="1"/>
    </xf>
    <xf numFmtId="2" fontId="3" fillId="0" borderId="0" xfId="7" applyNumberFormat="1" applyFont="1" applyBorder="1" applyAlignment="1">
      <alignment horizontal="center" vertical="center" wrapText="1"/>
    </xf>
    <xf numFmtId="168" fontId="3" fillId="0" borderId="20" xfId="7" applyNumberFormat="1" applyFont="1" applyBorder="1" applyAlignment="1">
      <alignment horizontal="right" vertical="center" wrapText="1"/>
    </xf>
    <xf numFmtId="169" fontId="3" fillId="2" borderId="18" xfId="7" applyFont="1" applyFill="1" applyBorder="1" applyAlignment="1">
      <alignment horizontal="center" vertical="center" wrapText="1"/>
    </xf>
    <xf numFmtId="169" fontId="3" fillId="2" borderId="18" xfId="7" applyFont="1" applyFill="1" applyBorder="1" applyAlignment="1">
      <alignment horizontal="left" vertical="center" wrapText="1"/>
    </xf>
    <xf numFmtId="172" fontId="3" fillId="2" borderId="20" xfId="7" applyNumberFormat="1" applyFont="1" applyFill="1" applyBorder="1" applyAlignment="1">
      <alignment horizontal="right" vertical="center" wrapText="1"/>
    </xf>
    <xf numFmtId="0" fontId="9" fillId="0" borderId="2" xfId="6" applyFont="1" applyBorder="1" applyAlignment="1">
      <alignment vertical="center" wrapText="1"/>
    </xf>
    <xf numFmtId="0" fontId="9" fillId="0" borderId="2" xfId="6" applyFont="1" applyBorder="1" applyAlignment="1">
      <alignment horizontal="center" vertical="center" wrapText="1"/>
    </xf>
    <xf numFmtId="168" fontId="6" fillId="0" borderId="2" xfId="4" applyNumberFormat="1" applyFont="1" applyFill="1" applyBorder="1" applyAlignment="1">
      <alignment horizontal="center" vertical="center" wrapText="1"/>
    </xf>
    <xf numFmtId="8" fontId="9" fillId="0" borderId="2" xfId="6" applyNumberFormat="1" applyFont="1" applyBorder="1" applyAlignment="1">
      <alignment horizontal="center" vertical="center" wrapText="1"/>
    </xf>
    <xf numFmtId="4" fontId="6" fillId="3" borderId="2"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44" fontId="6" fillId="3" borderId="2" xfId="1" applyFont="1" applyFill="1" applyBorder="1" applyAlignment="1">
      <alignment horizontal="center" vertical="center" wrapText="1"/>
    </xf>
    <xf numFmtId="0" fontId="7" fillId="3" borderId="0" xfId="0" applyFont="1" applyFill="1" applyAlignment="1">
      <alignment vertical="center" wrapText="1"/>
    </xf>
    <xf numFmtId="0" fontId="5" fillId="0" borderId="0" xfId="0" applyFont="1" applyAlignment="1">
      <alignment horizontal="center" vertical="center"/>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5" fillId="0" borderId="0" xfId="0" applyFont="1" applyAlignment="1">
      <alignment horizontal="left"/>
    </xf>
    <xf numFmtId="168" fontId="5" fillId="0" borderId="0" xfId="0" applyNumberFormat="1" applyFont="1" applyAlignment="1">
      <alignment horizontal="center" vertical="center"/>
    </xf>
    <xf numFmtId="168" fontId="5" fillId="0" borderId="0" xfId="0" applyNumberFormat="1" applyFont="1" applyAlignment="1">
      <alignment horizontal="center"/>
    </xf>
    <xf numFmtId="168" fontId="5" fillId="0" borderId="0" xfId="0" applyNumberFormat="1" applyFont="1"/>
    <xf numFmtId="0" fontId="5" fillId="0" borderId="0" xfId="0" applyFont="1" applyAlignment="1">
      <alignment horizontal="center"/>
    </xf>
    <xf numFmtId="169" fontId="3" fillId="0" borderId="2" xfId="7" applyFont="1" applyBorder="1"/>
    <xf numFmtId="0" fontId="7" fillId="3" borderId="0" xfId="0" applyFont="1" applyFill="1"/>
    <xf numFmtId="168" fontId="14" fillId="0" borderId="6" xfId="7" applyNumberFormat="1" applyFont="1" applyBorder="1"/>
    <xf numFmtId="169" fontId="3" fillId="0" borderId="0" xfId="7" applyFont="1" applyBorder="1" applyAlignment="1">
      <alignment vertical="center" wrapText="1"/>
    </xf>
    <xf numFmtId="169" fontId="6" fillId="0" borderId="2" xfId="7" applyFont="1" applyBorder="1"/>
    <xf numFmtId="168" fontId="6" fillId="0" borderId="2" xfId="7" applyNumberFormat="1" applyFont="1" applyBorder="1"/>
    <xf numFmtId="169" fontId="3" fillId="0" borderId="0" xfId="7" applyFont="1" applyBorder="1"/>
    <xf numFmtId="169" fontId="14" fillId="0" borderId="0" xfId="7" applyFont="1" applyBorder="1" applyAlignment="1">
      <alignment horizontal="center"/>
    </xf>
    <xf numFmtId="168" fontId="14" fillId="0" borderId="0" xfId="7" applyNumberFormat="1" applyFont="1" applyBorder="1"/>
    <xf numFmtId="169" fontId="3" fillId="0" borderId="1" xfId="7" applyFont="1" applyBorder="1" applyAlignment="1">
      <alignment wrapText="1"/>
    </xf>
    <xf numFmtId="169" fontId="3" fillId="2" borderId="1" xfId="7" applyFont="1" applyFill="1" applyBorder="1" applyAlignment="1">
      <alignment wrapText="1"/>
    </xf>
    <xf numFmtId="169" fontId="3" fillId="0" borderId="4" xfId="7" applyFont="1" applyBorder="1" applyAlignment="1">
      <alignment wrapText="1"/>
    </xf>
    <xf numFmtId="169" fontId="3" fillId="0" borderId="1" xfId="7" applyFont="1" applyBorder="1"/>
    <xf numFmtId="169" fontId="14" fillId="3" borderId="0" xfId="7" applyFont="1" applyFill="1"/>
    <xf numFmtId="49" fontId="29" fillId="0" borderId="7" xfId="28" applyNumberFormat="1" applyFont="1" applyFill="1" applyBorder="1" applyAlignment="1">
      <alignment vertical="center" wrapText="1" readingOrder="1"/>
    </xf>
    <xf numFmtId="0" fontId="29" fillId="0" borderId="2" xfId="28" applyFont="1" applyFill="1" applyBorder="1" applyAlignment="1">
      <alignment vertical="top"/>
    </xf>
    <xf numFmtId="169" fontId="6" fillId="2" borderId="6" xfId="7" applyFont="1" applyFill="1" applyBorder="1" applyAlignment="1">
      <alignment vertical="center" wrapText="1"/>
    </xf>
    <xf numFmtId="168" fontId="6" fillId="2" borderId="6" xfId="7" applyNumberFormat="1" applyFont="1" applyFill="1" applyBorder="1" applyAlignment="1">
      <alignment vertical="center" wrapText="1"/>
    </xf>
    <xf numFmtId="171" fontId="6" fillId="2" borderId="24" xfId="7" applyNumberFormat="1" applyFont="1" applyFill="1" applyBorder="1" applyAlignment="1">
      <alignment horizontal="center" vertical="center" wrapText="1"/>
    </xf>
    <xf numFmtId="171" fontId="6" fillId="2" borderId="2" xfId="7" applyNumberFormat="1" applyFont="1" applyFill="1" applyBorder="1" applyAlignment="1">
      <alignment horizontal="center" vertical="center" wrapText="1"/>
    </xf>
    <xf numFmtId="168" fontId="30" fillId="3" borderId="2" xfId="0" applyNumberFormat="1" applyFont="1" applyFill="1" applyBorder="1" applyAlignment="1">
      <alignment horizontal="center" vertical="center" wrapText="1"/>
    </xf>
    <xf numFmtId="9" fontId="30" fillId="3" borderId="2" xfId="0" applyNumberFormat="1" applyFont="1" applyFill="1" applyBorder="1" applyAlignment="1">
      <alignment horizontal="center" vertical="center" wrapText="1"/>
    </xf>
    <xf numFmtId="169" fontId="3" fillId="3" borderId="2" xfId="7" applyFont="1" applyFill="1" applyBorder="1" applyAlignment="1">
      <alignment horizontal="center" vertical="center"/>
    </xf>
    <xf numFmtId="169" fontId="3" fillId="3" borderId="2" xfId="7" applyFont="1" applyFill="1" applyBorder="1" applyAlignment="1">
      <alignment horizontal="center" vertical="center" wrapText="1"/>
    </xf>
    <xf numFmtId="9" fontId="3" fillId="3" borderId="2" xfId="2" applyFont="1" applyFill="1" applyBorder="1" applyAlignment="1">
      <alignment horizontal="center" vertical="center" wrapText="1"/>
    </xf>
    <xf numFmtId="0" fontId="0" fillId="0" borderId="39" xfId="0" applyBorder="1" applyAlignment="1">
      <alignment horizontal="center"/>
    </xf>
    <xf numFmtId="0" fontId="0" fillId="0" borderId="0" xfId="0" applyAlignment="1">
      <alignment horizontal="center"/>
    </xf>
    <xf numFmtId="169" fontId="14" fillId="0" borderId="25" xfId="7" applyFont="1" applyBorder="1" applyAlignment="1">
      <alignment horizontal="center"/>
    </xf>
    <xf numFmtId="169" fontId="14" fillId="0" borderId="26" xfId="7" applyFont="1" applyBorder="1" applyAlignment="1">
      <alignment horizontal="center"/>
    </xf>
    <xf numFmtId="0" fontId="7" fillId="3" borderId="0" xfId="0" applyFont="1" applyFill="1" applyAlignment="1">
      <alignment horizontal="center"/>
    </xf>
    <xf numFmtId="0" fontId="5" fillId="3" borderId="0" xfId="0" applyFont="1" applyFill="1" applyAlignment="1">
      <alignment horizontal="center"/>
    </xf>
    <xf numFmtId="0" fontId="7" fillId="0" borderId="0" xfId="0" applyFont="1" applyAlignment="1">
      <alignment horizontal="right"/>
    </xf>
    <xf numFmtId="0" fontId="5" fillId="0" borderId="0" xfId="0" applyFont="1" applyAlignment="1">
      <alignment horizontal="right"/>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39" xfId="0" applyBorder="1" applyAlignment="1">
      <alignment horizontal="center" wrapText="1"/>
    </xf>
    <xf numFmtId="0" fontId="0" fillId="0" borderId="0" xfId="0" applyAlignment="1">
      <alignment horizont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3" borderId="39" xfId="0" applyFill="1" applyBorder="1" applyAlignment="1">
      <alignment horizontal="center" wrapText="1"/>
    </xf>
    <xf numFmtId="0" fontId="0" fillId="3" borderId="0" xfId="0" applyFill="1" applyAlignment="1">
      <alignment horizontal="center" wrapText="1"/>
    </xf>
    <xf numFmtId="0" fontId="7"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3" borderId="0" xfId="0" applyFont="1" applyFill="1" applyAlignment="1">
      <alignment horizontal="center" wrapText="1"/>
    </xf>
    <xf numFmtId="0" fontId="5" fillId="3" borderId="0" xfId="0" applyFont="1" applyFill="1" applyAlignment="1">
      <alignment horizontal="center" wrapText="1"/>
    </xf>
    <xf numFmtId="0" fontId="4" fillId="3" borderId="0" xfId="0" applyFont="1" applyFill="1" applyAlignment="1">
      <alignment horizontal="center" wrapText="1"/>
    </xf>
    <xf numFmtId="8" fontId="7"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0" borderId="0" xfId="0" applyFont="1" applyAlignment="1">
      <alignment horizontal="center" vertical="center" wrapText="1"/>
    </xf>
    <xf numFmtId="0" fontId="7" fillId="0" borderId="12" xfId="0" applyFont="1" applyBorder="1" applyAlignment="1">
      <alignment vertical="center" wrapText="1"/>
    </xf>
    <xf numFmtId="0" fontId="7" fillId="0" borderId="10" xfId="0" applyFont="1" applyBorder="1" applyAlignment="1">
      <alignment vertical="center" wrapText="1"/>
    </xf>
    <xf numFmtId="0" fontId="7" fillId="0" borderId="13" xfId="0" applyFont="1" applyBorder="1" applyAlignment="1">
      <alignment vertical="center" wrapText="1"/>
    </xf>
    <xf numFmtId="0" fontId="9" fillId="0" borderId="0" xfId="0" applyFont="1" applyAlignment="1">
      <alignment horizontal="center" wrapText="1"/>
    </xf>
    <xf numFmtId="0" fontId="31" fillId="0" borderId="0" xfId="0" applyFont="1" applyAlignment="1">
      <alignment horizontal="center" wrapText="1"/>
    </xf>
    <xf numFmtId="169" fontId="14" fillId="3" borderId="0" xfId="7" applyFont="1" applyFill="1" applyAlignment="1">
      <alignment horizontal="center"/>
    </xf>
    <xf numFmtId="169" fontId="3" fillId="3" borderId="0" xfId="7" applyFont="1" applyFill="1" applyAlignment="1">
      <alignment horizontal="center"/>
    </xf>
    <xf numFmtId="169" fontId="14" fillId="0" borderId="2" xfId="7" applyFont="1" applyBorder="1" applyAlignment="1">
      <alignment horizontal="center" vertical="center"/>
    </xf>
    <xf numFmtId="169" fontId="3" fillId="0" borderId="2" xfId="7" applyFont="1" applyBorder="1" applyAlignment="1">
      <alignment horizontal="center" vertical="center"/>
    </xf>
    <xf numFmtId="169" fontId="14" fillId="0" borderId="7" xfId="7" applyFont="1" applyBorder="1" applyAlignment="1">
      <alignment horizontal="center"/>
    </xf>
    <xf numFmtId="169" fontId="14" fillId="0" borderId="15" xfId="7" applyFont="1" applyBorder="1" applyAlignment="1">
      <alignment horizontal="center"/>
    </xf>
    <xf numFmtId="170" fontId="14" fillId="0" borderId="0" xfId="7" applyNumberFormat="1" applyFont="1" applyBorder="1" applyAlignment="1">
      <alignment horizontal="center" vertical="center" wrapText="1"/>
    </xf>
    <xf numFmtId="0" fontId="5" fillId="0" borderId="7"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169" fontId="14" fillId="0" borderId="2" xfId="7" applyFont="1" applyBorder="1" applyAlignment="1">
      <alignment horizontal="center"/>
    </xf>
    <xf numFmtId="169" fontId="14" fillId="0" borderId="11" xfId="7" applyFont="1" applyBorder="1" applyAlignment="1">
      <alignment horizontal="center"/>
    </xf>
    <xf numFmtId="169" fontId="3" fillId="0" borderId="38" xfId="7" applyFont="1" applyBorder="1" applyAlignment="1">
      <alignment horizontal="center"/>
    </xf>
    <xf numFmtId="170" fontId="14" fillId="0" borderId="36" xfId="7" applyNumberFormat="1" applyFont="1" applyBorder="1" applyAlignment="1">
      <alignment horizontal="center" vertical="center" wrapText="1"/>
    </xf>
    <xf numFmtId="170" fontId="3" fillId="0" borderId="37" xfId="7" applyNumberFormat="1" applyFont="1" applyBorder="1" applyAlignment="1">
      <alignment horizontal="center" vertical="center" wrapText="1"/>
    </xf>
    <xf numFmtId="169" fontId="3" fillId="2" borderId="32" xfId="7" applyFont="1" applyFill="1" applyBorder="1" applyAlignment="1">
      <alignment horizontal="center" vertical="center" wrapText="1"/>
    </xf>
    <xf numFmtId="169" fontId="3" fillId="2" borderId="0" xfId="7" applyFont="1" applyFill="1" applyBorder="1" applyAlignment="1">
      <alignment horizontal="center" vertical="center" wrapText="1"/>
    </xf>
    <xf numFmtId="169" fontId="3" fillId="2" borderId="33" xfId="7" applyFont="1" applyFill="1" applyBorder="1" applyAlignment="1">
      <alignment horizontal="center" vertical="center" wrapText="1"/>
    </xf>
    <xf numFmtId="170" fontId="14" fillId="0" borderId="22" xfId="7" applyNumberFormat="1" applyFont="1" applyBorder="1" applyAlignment="1">
      <alignment horizontal="center" vertical="center" wrapText="1"/>
    </xf>
    <xf numFmtId="170" fontId="3" fillId="0" borderId="3" xfId="7" applyNumberFormat="1" applyFont="1" applyBorder="1" applyAlignment="1">
      <alignment horizontal="center" vertical="center" wrapText="1"/>
    </xf>
    <xf numFmtId="2" fontId="14" fillId="0" borderId="11" xfId="6" applyNumberFormat="1" applyFont="1" applyBorder="1" applyAlignment="1">
      <alignment horizontal="center" vertical="center" wrapText="1"/>
    </xf>
    <xf numFmtId="2" fontId="14" fillId="0" borderId="38" xfId="6" applyNumberFormat="1" applyFont="1" applyBorder="1" applyAlignment="1">
      <alignment horizontal="center" vertical="center" wrapText="1"/>
    </xf>
    <xf numFmtId="0" fontId="7" fillId="0" borderId="0" xfId="0" applyFont="1" applyAlignment="1">
      <alignment horizontal="center"/>
    </xf>
    <xf numFmtId="0" fontId="5" fillId="0" borderId="0" xfId="0" applyFont="1" applyAlignment="1">
      <alignment horizontal="center"/>
    </xf>
    <xf numFmtId="170" fontId="14" fillId="0" borderId="2" xfId="7" applyNumberFormat="1" applyFont="1" applyBorder="1" applyAlignment="1">
      <alignment horizontal="center" vertical="center" wrapText="1"/>
    </xf>
    <xf numFmtId="170" fontId="3" fillId="0" borderId="2" xfId="7" applyNumberFormat="1" applyFont="1" applyBorder="1" applyAlignment="1">
      <alignment horizontal="center" vertical="center" wrapText="1"/>
    </xf>
    <xf numFmtId="0" fontId="0" fillId="3" borderId="39" xfId="0" applyFill="1" applyBorder="1" applyAlignment="1">
      <alignment horizontal="center"/>
    </xf>
    <xf numFmtId="0" fontId="0" fillId="3" borderId="0" xfId="0" applyFill="1" applyAlignment="1">
      <alignment horizontal="center"/>
    </xf>
    <xf numFmtId="0" fontId="4" fillId="8" borderId="0" xfId="0" applyFont="1" applyFill="1" applyAlignment="1">
      <alignment horizontal="center" wrapText="1"/>
    </xf>
    <xf numFmtId="0" fontId="0" fillId="8" borderId="0" xfId="0" applyFill="1" applyAlignment="1">
      <alignment horizontal="center" wrapText="1"/>
    </xf>
    <xf numFmtId="0" fontId="0" fillId="3" borderId="32" xfId="0" applyFill="1" applyBorder="1" applyAlignment="1">
      <alignment horizontal="center"/>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169" fontId="6" fillId="0" borderId="7" xfId="7" applyFont="1" applyBorder="1" applyAlignment="1">
      <alignment horizontal="center"/>
    </xf>
    <xf numFmtId="169" fontId="6" fillId="0" borderId="15" xfId="7" applyFont="1" applyBorder="1" applyAlignment="1">
      <alignment horizontal="center"/>
    </xf>
    <xf numFmtId="169" fontId="14" fillId="0" borderId="6" xfId="7" applyFont="1" applyBorder="1" applyAlignment="1">
      <alignment horizontal="center"/>
    </xf>
    <xf numFmtId="169" fontId="3" fillId="0" borderId="6" xfId="7" applyFont="1" applyBorder="1" applyAlignment="1">
      <alignment horizontal="center"/>
    </xf>
    <xf numFmtId="170" fontId="14" fillId="0" borderId="6" xfId="7" applyNumberFormat="1" applyFont="1" applyBorder="1" applyAlignment="1">
      <alignment horizontal="center" vertical="center" wrapText="1"/>
    </xf>
    <xf numFmtId="170" fontId="3" fillId="0" borderId="6" xfId="7" applyNumberFormat="1" applyFont="1" applyBorder="1" applyAlignment="1">
      <alignment horizontal="center" vertical="center" wrapText="1"/>
    </xf>
  </cellXfs>
  <cellStyles count="29">
    <cellStyle name="Dziesiętny" xfId="4" builtinId="3"/>
    <cellStyle name="Dziesiętny 2" xfId="26" xr:uid="{00000000-0005-0000-0000-000001000000}"/>
    <cellStyle name="Excel Built-in Comma" xfId="9" xr:uid="{00000000-0005-0000-0000-000002000000}"/>
    <cellStyle name="Excel Built-in Comma 2" xfId="16" xr:uid="{00000000-0005-0000-0000-000003000000}"/>
    <cellStyle name="Excel Built-in Normal" xfId="7" xr:uid="{00000000-0005-0000-0000-000004000000}"/>
    <cellStyle name="Excel Built-in Normal 1" xfId="10" xr:uid="{00000000-0005-0000-0000-000005000000}"/>
    <cellStyle name="Excel Built-in Normal 1 2" xfId="17" xr:uid="{00000000-0005-0000-0000-000006000000}"/>
    <cellStyle name="Excel Built-in Normal 2" xfId="6" xr:uid="{00000000-0005-0000-0000-000007000000}"/>
    <cellStyle name="Excel Built-in Normal 3" xfId="27" xr:uid="{00000000-0005-0000-0000-000008000000}"/>
    <cellStyle name="Heading" xfId="11" xr:uid="{00000000-0005-0000-0000-000009000000}"/>
    <cellStyle name="Heading 1" xfId="19" xr:uid="{00000000-0005-0000-0000-00000A000000}"/>
    <cellStyle name="Heading 2" xfId="18" xr:uid="{00000000-0005-0000-0000-00000B000000}"/>
    <cellStyle name="Heading1" xfId="12" xr:uid="{00000000-0005-0000-0000-00000C000000}"/>
    <cellStyle name="Heading1 1" xfId="21" xr:uid="{00000000-0005-0000-0000-00000D000000}"/>
    <cellStyle name="Heading1 2" xfId="20" xr:uid="{00000000-0005-0000-0000-00000E000000}"/>
    <cellStyle name="Normalny" xfId="0" builtinId="0"/>
    <cellStyle name="Normalny 2" xfId="5" xr:uid="{00000000-0005-0000-0000-000010000000}"/>
    <cellStyle name="Normalny 2 2" xfId="15" xr:uid="{00000000-0005-0000-0000-000011000000}"/>
    <cellStyle name="Normalny 3" xfId="8" xr:uid="{00000000-0005-0000-0000-000012000000}"/>
    <cellStyle name="Normalny 4" xfId="3" xr:uid="{00000000-0005-0000-0000-000013000000}"/>
    <cellStyle name="Normalny 5" xfId="28" xr:uid="{E97E46ED-C7D6-4C91-8CA1-251AF638D58B}"/>
    <cellStyle name="Procentowy" xfId="2" builtinId="5"/>
    <cellStyle name="Result" xfId="13" xr:uid="{00000000-0005-0000-0000-000015000000}"/>
    <cellStyle name="Result 1" xfId="23" xr:uid="{00000000-0005-0000-0000-000016000000}"/>
    <cellStyle name="Result 2" xfId="22" xr:uid="{00000000-0005-0000-0000-000017000000}"/>
    <cellStyle name="Result2" xfId="14" xr:uid="{00000000-0005-0000-0000-000018000000}"/>
    <cellStyle name="Result2 1" xfId="25" xr:uid="{00000000-0005-0000-0000-000019000000}"/>
    <cellStyle name="Result2 2" xfId="24" xr:uid="{00000000-0005-0000-0000-00001A00000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88"/>
  <sheetViews>
    <sheetView tabSelected="1" topLeftCell="A505" zoomScale="112" zoomScaleNormal="112" workbookViewId="0">
      <selection activeCell="J510" sqref="J510"/>
    </sheetView>
  </sheetViews>
  <sheetFormatPr defaultRowHeight="15" x14ac:dyDescent="0.25"/>
  <cols>
    <col min="2" max="2" width="49.7109375" customWidth="1"/>
    <col min="3" max="3" width="7.7109375" customWidth="1"/>
    <col min="4" max="4" width="9.5703125" customWidth="1"/>
    <col min="5" max="5" width="16" customWidth="1"/>
    <col min="6" max="6" width="17.85546875" customWidth="1"/>
    <col min="7" max="7" width="7.5703125" customWidth="1"/>
    <col min="8" max="8" width="15.7109375" customWidth="1"/>
    <col min="9" max="9" width="20" customWidth="1"/>
    <col min="10" max="10" width="34.7109375" customWidth="1"/>
  </cols>
  <sheetData>
    <row r="1" spans="1:14" x14ac:dyDescent="0.25">
      <c r="B1" s="491" t="s">
        <v>324</v>
      </c>
      <c r="C1" s="492"/>
      <c r="D1" s="492"/>
      <c r="E1" s="492"/>
      <c r="F1" s="492"/>
      <c r="G1" s="492"/>
      <c r="H1" s="492"/>
      <c r="I1" s="492"/>
      <c r="J1" s="492"/>
    </row>
    <row r="2" spans="1:14" x14ac:dyDescent="0.25">
      <c r="B2" s="329"/>
      <c r="C2" s="330"/>
      <c r="D2" s="330"/>
      <c r="E2" s="330"/>
      <c r="F2" s="330"/>
      <c r="G2" s="330"/>
      <c r="H2" s="330"/>
      <c r="I2" s="330"/>
      <c r="J2" s="330"/>
    </row>
    <row r="3" spans="1:14" x14ac:dyDescent="0.25">
      <c r="B3" s="329"/>
      <c r="C3" s="330"/>
      <c r="D3" s="330"/>
      <c r="E3" s="330"/>
      <c r="F3" s="330"/>
      <c r="G3" s="330"/>
      <c r="H3" s="330"/>
      <c r="I3" s="330"/>
      <c r="J3" s="330"/>
    </row>
    <row r="4" spans="1:14" x14ac:dyDescent="0.25">
      <c r="B4" s="82"/>
      <c r="C4" s="82"/>
      <c r="D4" s="82"/>
      <c r="E4" s="82"/>
      <c r="F4" s="82"/>
      <c r="G4" s="82"/>
      <c r="H4" s="82"/>
      <c r="I4" s="453"/>
      <c r="J4" s="453"/>
    </row>
    <row r="5" spans="1:14" x14ac:dyDescent="0.25">
      <c r="A5" s="46"/>
      <c r="B5" s="282" t="s">
        <v>270</v>
      </c>
      <c r="C5" s="46"/>
      <c r="D5" s="46"/>
      <c r="E5" s="46"/>
      <c r="F5" s="46"/>
      <c r="G5" s="46"/>
      <c r="H5" s="46"/>
      <c r="I5" s="46"/>
      <c r="J5" s="46"/>
    </row>
    <row r="6" spans="1:14" x14ac:dyDescent="0.25">
      <c r="A6" s="46"/>
      <c r="B6" s="46"/>
      <c r="C6" s="46"/>
      <c r="D6" s="46"/>
      <c r="E6" s="46"/>
      <c r="F6" s="46"/>
      <c r="G6" s="46"/>
      <c r="H6" s="46"/>
      <c r="I6" s="46"/>
      <c r="J6" s="46"/>
    </row>
    <row r="7" spans="1:14" ht="36" x14ac:dyDescent="0.25">
      <c r="A7" s="18" t="s">
        <v>0</v>
      </c>
      <c r="B7" s="18" t="s">
        <v>1</v>
      </c>
      <c r="C7" s="18" t="s">
        <v>2</v>
      </c>
      <c r="D7" s="18" t="s">
        <v>3</v>
      </c>
      <c r="E7" s="19" t="s">
        <v>4</v>
      </c>
      <c r="F7" s="19" t="s">
        <v>5</v>
      </c>
      <c r="G7" s="19" t="s">
        <v>6</v>
      </c>
      <c r="H7" s="19" t="s">
        <v>7</v>
      </c>
      <c r="I7" s="19" t="s">
        <v>8</v>
      </c>
      <c r="J7" s="18" t="s">
        <v>9</v>
      </c>
    </row>
    <row r="8" spans="1:14" ht="222" customHeight="1" x14ac:dyDescent="0.25">
      <c r="A8" s="9">
        <v>1</v>
      </c>
      <c r="B8" s="340" t="s">
        <v>10</v>
      </c>
      <c r="C8" s="9" t="s">
        <v>11</v>
      </c>
      <c r="D8" s="341">
        <v>130000</v>
      </c>
      <c r="E8" s="342">
        <v>0.7</v>
      </c>
      <c r="F8" s="343">
        <f t="shared" ref="F8:F12" si="0">E8*G8+E8</f>
        <v>0.75600000000000001</v>
      </c>
      <c r="G8" s="344">
        <v>0.08</v>
      </c>
      <c r="H8" s="345">
        <f t="shared" ref="H8:H12" si="1">E8*D8</f>
        <v>91000</v>
      </c>
      <c r="I8" s="345">
        <f t="shared" ref="I8:I12" si="2">H8*G8+H8</f>
        <v>98280</v>
      </c>
      <c r="J8" s="346"/>
      <c r="K8" s="23"/>
      <c r="L8" s="23"/>
      <c r="M8" s="23"/>
      <c r="N8" s="23"/>
    </row>
    <row r="9" spans="1:14" ht="233.25" customHeight="1" x14ac:dyDescent="0.25">
      <c r="A9" s="9">
        <v>2</v>
      </c>
      <c r="B9" s="340" t="s">
        <v>12</v>
      </c>
      <c r="C9" s="9" t="s">
        <v>11</v>
      </c>
      <c r="D9" s="341">
        <v>5000</v>
      </c>
      <c r="E9" s="342">
        <v>0.8</v>
      </c>
      <c r="F9" s="343">
        <f t="shared" si="0"/>
        <v>0.8640000000000001</v>
      </c>
      <c r="G9" s="344">
        <v>0.08</v>
      </c>
      <c r="H9" s="345">
        <f t="shared" si="1"/>
        <v>4000</v>
      </c>
      <c r="I9" s="345">
        <f t="shared" si="2"/>
        <v>4320</v>
      </c>
      <c r="J9" s="346"/>
      <c r="K9" s="23"/>
      <c r="L9" s="23"/>
      <c r="M9" s="23"/>
      <c r="N9" s="23"/>
    </row>
    <row r="10" spans="1:14" ht="190.5" customHeight="1" x14ac:dyDescent="0.25">
      <c r="A10" s="9">
        <v>3</v>
      </c>
      <c r="B10" s="340" t="s">
        <v>13</v>
      </c>
      <c r="C10" s="9" t="s">
        <v>11</v>
      </c>
      <c r="D10" s="341">
        <v>11000</v>
      </c>
      <c r="E10" s="342">
        <v>2.2999999999999998</v>
      </c>
      <c r="F10" s="343">
        <f t="shared" si="0"/>
        <v>2.484</v>
      </c>
      <c r="G10" s="344">
        <v>0.08</v>
      </c>
      <c r="H10" s="345">
        <f t="shared" si="1"/>
        <v>25299.999999999996</v>
      </c>
      <c r="I10" s="345">
        <f t="shared" si="2"/>
        <v>27323.999999999996</v>
      </c>
      <c r="J10" s="347"/>
      <c r="K10" s="23"/>
      <c r="L10" s="23"/>
      <c r="M10" s="23"/>
      <c r="N10" s="23"/>
    </row>
    <row r="11" spans="1:14" ht="124.5" customHeight="1" x14ac:dyDescent="0.25">
      <c r="A11" s="9">
        <v>4</v>
      </c>
      <c r="B11" s="340" t="s">
        <v>269</v>
      </c>
      <c r="C11" s="9" t="s">
        <v>11</v>
      </c>
      <c r="D11" s="9">
        <v>800</v>
      </c>
      <c r="E11" s="342">
        <v>0.5</v>
      </c>
      <c r="F11" s="343">
        <f t="shared" si="0"/>
        <v>0.54</v>
      </c>
      <c r="G11" s="344">
        <v>0.08</v>
      </c>
      <c r="H11" s="345">
        <f t="shared" si="1"/>
        <v>400</v>
      </c>
      <c r="I11" s="345">
        <f t="shared" si="2"/>
        <v>432</v>
      </c>
      <c r="J11" s="348"/>
      <c r="K11" s="23"/>
      <c r="L11" s="23"/>
      <c r="M11" s="23"/>
      <c r="N11" s="23"/>
    </row>
    <row r="12" spans="1:14" ht="123" customHeight="1" x14ac:dyDescent="0.25">
      <c r="A12" s="9">
        <v>5</v>
      </c>
      <c r="B12" s="340" t="s">
        <v>268</v>
      </c>
      <c r="C12" s="9" t="s">
        <v>14</v>
      </c>
      <c r="D12" s="9">
        <v>600</v>
      </c>
      <c r="E12" s="342">
        <v>0.5</v>
      </c>
      <c r="F12" s="343">
        <f t="shared" si="0"/>
        <v>0.54</v>
      </c>
      <c r="G12" s="344">
        <v>0.08</v>
      </c>
      <c r="H12" s="345">
        <f t="shared" si="1"/>
        <v>300</v>
      </c>
      <c r="I12" s="345">
        <f t="shared" si="2"/>
        <v>324</v>
      </c>
      <c r="J12" s="348"/>
    </row>
    <row r="13" spans="1:14" x14ac:dyDescent="0.25">
      <c r="A13" s="455"/>
      <c r="B13" s="455"/>
      <c r="C13" s="455"/>
      <c r="D13" s="455"/>
      <c r="E13" s="455"/>
      <c r="F13" s="455"/>
      <c r="G13" s="19" t="s">
        <v>21</v>
      </c>
      <c r="H13" s="22">
        <f>SUM(H8:H12)</f>
        <v>121000</v>
      </c>
      <c r="I13" s="22">
        <f>SUM(I8:I12)</f>
        <v>130680</v>
      </c>
      <c r="J13" s="19"/>
    </row>
    <row r="14" spans="1:14" x14ac:dyDescent="0.25">
      <c r="A14" s="46"/>
      <c r="B14" s="46"/>
      <c r="C14" s="46"/>
      <c r="D14" s="46"/>
      <c r="E14" s="46"/>
      <c r="F14" s="46"/>
      <c r="G14" s="46"/>
      <c r="H14" s="46"/>
      <c r="I14" s="46"/>
      <c r="J14" s="46"/>
    </row>
    <row r="15" spans="1:14" x14ac:dyDescent="0.25">
      <c r="A15" s="46"/>
      <c r="B15" s="315" t="s">
        <v>271</v>
      </c>
      <c r="C15" s="46"/>
      <c r="D15" s="46"/>
      <c r="E15" s="46"/>
      <c r="F15" s="46"/>
      <c r="G15" s="46"/>
      <c r="H15" s="46"/>
      <c r="I15" s="46"/>
      <c r="J15" s="46"/>
    </row>
    <row r="16" spans="1:14" x14ac:dyDescent="0.25">
      <c r="A16" s="46"/>
      <c r="B16" s="46"/>
      <c r="C16" s="46"/>
      <c r="D16" s="46"/>
      <c r="E16" s="46"/>
      <c r="F16" s="46"/>
      <c r="G16" s="46"/>
      <c r="H16" s="46"/>
      <c r="I16" s="46"/>
      <c r="J16" s="46"/>
    </row>
    <row r="17" spans="1:10" ht="36" x14ac:dyDescent="0.25">
      <c r="A17" s="18" t="s">
        <v>0</v>
      </c>
      <c r="B17" s="18" t="s">
        <v>1</v>
      </c>
      <c r="C17" s="18" t="s">
        <v>2</v>
      </c>
      <c r="D17" s="18" t="s">
        <v>3</v>
      </c>
      <c r="E17" s="19" t="s">
        <v>4</v>
      </c>
      <c r="F17" s="19" t="s">
        <v>5</v>
      </c>
      <c r="G17" s="19" t="s">
        <v>6</v>
      </c>
      <c r="H17" s="19" t="s">
        <v>7</v>
      </c>
      <c r="I17" s="19" t="s">
        <v>8</v>
      </c>
      <c r="J17" s="18" t="s">
        <v>9</v>
      </c>
    </row>
    <row r="18" spans="1:10" ht="58.5" customHeight="1" x14ac:dyDescent="0.25">
      <c r="A18" s="2" t="s">
        <v>22</v>
      </c>
      <c r="B18" s="12" t="s">
        <v>16</v>
      </c>
      <c r="C18" s="2" t="s">
        <v>11</v>
      </c>
      <c r="D18" s="2">
        <v>1200</v>
      </c>
      <c r="E18" s="4">
        <v>13</v>
      </c>
      <c r="F18" s="5">
        <f t="shared" ref="F18:F20" si="3">E18*G18+E18</f>
        <v>14.04</v>
      </c>
      <c r="G18" s="6">
        <v>0.08</v>
      </c>
      <c r="H18" s="1">
        <f t="shared" ref="H18:H20" si="4">E18*D18</f>
        <v>15600</v>
      </c>
      <c r="I18" s="1">
        <f t="shared" ref="I18:I20" si="5">H18*G18+H18</f>
        <v>16848</v>
      </c>
      <c r="J18" s="8"/>
    </row>
    <row r="19" spans="1:10" ht="85.5" x14ac:dyDescent="0.25">
      <c r="A19" s="2" t="s">
        <v>25</v>
      </c>
      <c r="B19" s="12" t="s">
        <v>18</v>
      </c>
      <c r="C19" s="2" t="s">
        <v>11</v>
      </c>
      <c r="D19" s="3">
        <v>10000</v>
      </c>
      <c r="E19" s="4">
        <v>6.1</v>
      </c>
      <c r="F19" s="5">
        <f t="shared" si="3"/>
        <v>6.5879999999999992</v>
      </c>
      <c r="G19" s="6">
        <v>0.08</v>
      </c>
      <c r="H19" s="1">
        <f t="shared" si="4"/>
        <v>61000</v>
      </c>
      <c r="I19" s="1">
        <f t="shared" si="5"/>
        <v>65880</v>
      </c>
      <c r="J19" s="8"/>
    </row>
    <row r="20" spans="1:10" ht="40.5" customHeight="1" x14ac:dyDescent="0.25">
      <c r="A20" s="2" t="s">
        <v>27</v>
      </c>
      <c r="B20" s="12" t="s">
        <v>20</v>
      </c>
      <c r="C20" s="2" t="s">
        <v>11</v>
      </c>
      <c r="D20" s="2">
        <v>100</v>
      </c>
      <c r="E20" s="4">
        <v>11.5</v>
      </c>
      <c r="F20" s="5">
        <f t="shared" si="3"/>
        <v>12.42</v>
      </c>
      <c r="G20" s="6">
        <v>0.08</v>
      </c>
      <c r="H20" s="1">
        <f t="shared" si="4"/>
        <v>1150</v>
      </c>
      <c r="I20" s="1">
        <f t="shared" si="5"/>
        <v>1242</v>
      </c>
      <c r="J20" s="9"/>
    </row>
    <row r="21" spans="1:10" ht="49.5" customHeight="1" x14ac:dyDescent="0.25">
      <c r="A21" s="9" t="s">
        <v>29</v>
      </c>
      <c r="B21" s="51" t="s">
        <v>93</v>
      </c>
      <c r="C21" s="74" t="s">
        <v>11</v>
      </c>
      <c r="D21" s="74">
        <v>500</v>
      </c>
      <c r="E21" s="93">
        <v>0.6</v>
      </c>
      <c r="F21" s="349">
        <f t="shared" ref="F21" si="6">ROUND(E21+E21*G21,2)</f>
        <v>0.74</v>
      </c>
      <c r="G21" s="72">
        <v>0.23</v>
      </c>
      <c r="H21" s="349">
        <f t="shared" ref="H21" si="7">D21*E21</f>
        <v>300</v>
      </c>
      <c r="I21" s="349">
        <f t="shared" ref="I21" si="8">ROUND(H21+H21*G21,2)</f>
        <v>369</v>
      </c>
      <c r="J21" s="51"/>
    </row>
    <row r="22" spans="1:10" x14ac:dyDescent="0.25">
      <c r="A22" s="455"/>
      <c r="B22" s="455"/>
      <c r="C22" s="455"/>
      <c r="D22" s="455"/>
      <c r="E22" s="455"/>
      <c r="F22" s="455"/>
      <c r="G22" s="19" t="s">
        <v>21</v>
      </c>
      <c r="H22" s="22">
        <f>SUM(H18:H21)</f>
        <v>78050</v>
      </c>
      <c r="I22" s="22">
        <f>SUM(I18:I21)</f>
        <v>84339</v>
      </c>
      <c r="J22" s="19"/>
    </row>
    <row r="23" spans="1:10" x14ac:dyDescent="0.25">
      <c r="A23" s="15"/>
      <c r="B23" s="15"/>
      <c r="C23" s="15"/>
      <c r="D23" s="15"/>
      <c r="E23" s="15"/>
      <c r="F23" s="15"/>
      <c r="G23" s="44"/>
      <c r="H23" s="279"/>
      <c r="I23" s="279"/>
      <c r="J23" s="44"/>
    </row>
    <row r="24" spans="1:10" x14ac:dyDescent="0.25">
      <c r="A24" s="15"/>
      <c r="B24" s="15"/>
      <c r="C24" s="15"/>
      <c r="D24" s="15"/>
      <c r="E24" s="15"/>
      <c r="F24" s="15"/>
      <c r="G24" s="44"/>
      <c r="H24" s="279"/>
      <c r="I24" s="279"/>
      <c r="J24" s="44"/>
    </row>
    <row r="25" spans="1:10" x14ac:dyDescent="0.25">
      <c r="A25" s="46"/>
      <c r="B25" s="282" t="s">
        <v>272</v>
      </c>
      <c r="C25" s="46"/>
      <c r="D25" s="46"/>
      <c r="E25" s="46"/>
      <c r="F25" s="46"/>
      <c r="G25" s="46"/>
      <c r="H25" s="46"/>
      <c r="I25" s="46"/>
      <c r="J25" s="46"/>
    </row>
    <row r="26" spans="1:10" x14ac:dyDescent="0.25">
      <c r="A26" s="46"/>
      <c r="B26" s="46"/>
      <c r="C26" s="46"/>
      <c r="D26" s="46"/>
      <c r="E26" s="46"/>
      <c r="F26" s="46"/>
      <c r="G26" s="46"/>
      <c r="H26" s="46"/>
      <c r="I26" s="46"/>
      <c r="J26" s="46"/>
    </row>
    <row r="27" spans="1:10" ht="36" x14ac:dyDescent="0.25">
      <c r="A27" s="10" t="s">
        <v>0</v>
      </c>
      <c r="B27" s="10" t="s">
        <v>1</v>
      </c>
      <c r="C27" s="10" t="s">
        <v>2</v>
      </c>
      <c r="D27" s="10" t="s">
        <v>3</v>
      </c>
      <c r="E27" s="11" t="s">
        <v>4</v>
      </c>
      <c r="F27" s="11" t="s">
        <v>5</v>
      </c>
      <c r="G27" s="11" t="s">
        <v>6</v>
      </c>
      <c r="H27" s="11" t="s">
        <v>7</v>
      </c>
      <c r="I27" s="11" t="s">
        <v>8</v>
      </c>
      <c r="J27" s="10" t="s">
        <v>9</v>
      </c>
    </row>
    <row r="28" spans="1:10" ht="128.25" x14ac:dyDescent="0.25">
      <c r="A28" s="2" t="s">
        <v>22</v>
      </c>
      <c r="B28" s="12" t="s">
        <v>23</v>
      </c>
      <c r="C28" s="2" t="s">
        <v>24</v>
      </c>
      <c r="D28" s="13">
        <v>1000</v>
      </c>
      <c r="E28" s="4">
        <v>16</v>
      </c>
      <c r="F28" s="5">
        <f t="shared" ref="F28:F33" si="9">E28*G28+E28</f>
        <v>17.28</v>
      </c>
      <c r="G28" s="6">
        <v>0.08</v>
      </c>
      <c r="H28" s="1">
        <f t="shared" ref="H28:H33" si="10">E28*D28</f>
        <v>16000</v>
      </c>
      <c r="I28" s="1">
        <f t="shared" ref="I28:I33" si="11">H28*G28+H28</f>
        <v>17280</v>
      </c>
      <c r="J28" s="8"/>
    </row>
    <row r="29" spans="1:10" ht="128.25" x14ac:dyDescent="0.25">
      <c r="A29" s="2" t="s">
        <v>25</v>
      </c>
      <c r="B29" s="12" t="s">
        <v>26</v>
      </c>
      <c r="C29" s="2" t="s">
        <v>24</v>
      </c>
      <c r="D29" s="2">
        <v>600</v>
      </c>
      <c r="E29" s="4">
        <v>12</v>
      </c>
      <c r="F29" s="5">
        <f t="shared" si="9"/>
        <v>12.96</v>
      </c>
      <c r="G29" s="6">
        <v>0.08</v>
      </c>
      <c r="H29" s="1">
        <f t="shared" si="10"/>
        <v>7200</v>
      </c>
      <c r="I29" s="1">
        <f t="shared" si="11"/>
        <v>7776</v>
      </c>
      <c r="J29" s="8"/>
    </row>
    <row r="30" spans="1:10" ht="128.25" x14ac:dyDescent="0.25">
      <c r="A30" s="2" t="s">
        <v>27</v>
      </c>
      <c r="B30" s="12" t="s">
        <v>28</v>
      </c>
      <c r="C30" s="2" t="s">
        <v>24</v>
      </c>
      <c r="D30" s="2">
        <v>500</v>
      </c>
      <c r="E30" s="4">
        <v>9.1</v>
      </c>
      <c r="F30" s="5">
        <f t="shared" si="9"/>
        <v>9.8279999999999994</v>
      </c>
      <c r="G30" s="6">
        <v>0.08</v>
      </c>
      <c r="H30" s="1">
        <f t="shared" si="10"/>
        <v>4550</v>
      </c>
      <c r="I30" s="1">
        <f t="shared" si="11"/>
        <v>4914</v>
      </c>
      <c r="J30" s="8"/>
    </row>
    <row r="31" spans="1:10" ht="118.5" customHeight="1" x14ac:dyDescent="0.25">
      <c r="A31" s="2" t="s">
        <v>29</v>
      </c>
      <c r="B31" s="12" t="s">
        <v>30</v>
      </c>
      <c r="C31" s="2" t="s">
        <v>24</v>
      </c>
      <c r="D31" s="2">
        <v>400</v>
      </c>
      <c r="E31" s="4">
        <v>7</v>
      </c>
      <c r="F31" s="5">
        <f t="shared" si="9"/>
        <v>7.5600000000000005</v>
      </c>
      <c r="G31" s="6">
        <v>0.08</v>
      </c>
      <c r="H31" s="1">
        <f t="shared" si="10"/>
        <v>2800</v>
      </c>
      <c r="I31" s="1">
        <f t="shared" si="11"/>
        <v>3024</v>
      </c>
      <c r="J31" s="8"/>
    </row>
    <row r="32" spans="1:10" ht="74.25" customHeight="1" x14ac:dyDescent="0.25">
      <c r="A32" s="2" t="s">
        <v>17</v>
      </c>
      <c r="B32" s="12" t="s">
        <v>34</v>
      </c>
      <c r="C32" s="2" t="s">
        <v>11</v>
      </c>
      <c r="D32" s="2">
        <v>200</v>
      </c>
      <c r="E32" s="4">
        <v>0.8</v>
      </c>
      <c r="F32" s="5">
        <f t="shared" si="9"/>
        <v>0.8640000000000001</v>
      </c>
      <c r="G32" s="6">
        <v>0.08</v>
      </c>
      <c r="H32" s="1">
        <f t="shared" si="10"/>
        <v>160</v>
      </c>
      <c r="I32" s="1">
        <f t="shared" si="11"/>
        <v>172.8</v>
      </c>
      <c r="J32" s="14"/>
    </row>
    <row r="33" spans="1:17" ht="71.25" customHeight="1" x14ac:dyDescent="0.25">
      <c r="A33" s="2" t="s">
        <v>19</v>
      </c>
      <c r="B33" s="12" t="s">
        <v>35</v>
      </c>
      <c r="C33" s="2" t="s">
        <v>11</v>
      </c>
      <c r="D33" s="2">
        <v>800</v>
      </c>
      <c r="E33" s="4">
        <v>1.5</v>
      </c>
      <c r="F33" s="5">
        <f t="shared" si="9"/>
        <v>1.62</v>
      </c>
      <c r="G33" s="6">
        <v>0.08</v>
      </c>
      <c r="H33" s="1">
        <f t="shared" si="10"/>
        <v>1200</v>
      </c>
      <c r="I33" s="1">
        <f t="shared" si="11"/>
        <v>1296</v>
      </c>
      <c r="J33" s="14"/>
    </row>
    <row r="34" spans="1:17" x14ac:dyDescent="0.25">
      <c r="A34" s="456"/>
      <c r="B34" s="456"/>
      <c r="C34" s="456"/>
      <c r="D34" s="456"/>
      <c r="E34" s="456"/>
      <c r="F34" s="456"/>
      <c r="G34" s="16" t="s">
        <v>21</v>
      </c>
      <c r="H34" s="17">
        <f>SUM(H28:H33)</f>
        <v>31910</v>
      </c>
      <c r="I34" s="17">
        <f>SUM(I28:I33)</f>
        <v>34462.800000000003</v>
      </c>
      <c r="J34" s="16"/>
    </row>
    <row r="35" spans="1:17" x14ac:dyDescent="0.25">
      <c r="A35" s="46"/>
      <c r="B35" s="46"/>
      <c r="C35" s="46"/>
      <c r="D35" s="46"/>
      <c r="E35" s="46"/>
      <c r="F35" s="46"/>
      <c r="G35" s="46"/>
      <c r="H35" s="46"/>
      <c r="I35" s="46"/>
      <c r="J35" s="46"/>
    </row>
    <row r="36" spans="1:17" x14ac:dyDescent="0.25">
      <c r="A36" s="46"/>
      <c r="B36" s="46"/>
      <c r="C36" s="46"/>
      <c r="D36" s="46"/>
      <c r="E36" s="46"/>
      <c r="F36" s="46"/>
      <c r="G36" s="46"/>
      <c r="H36" s="46"/>
      <c r="I36" s="46"/>
      <c r="J36" s="46"/>
    </row>
    <row r="37" spans="1:17" x14ac:dyDescent="0.25">
      <c r="A37" s="30"/>
      <c r="B37" s="46"/>
      <c r="C37" s="46"/>
      <c r="D37" s="46"/>
      <c r="E37" s="46"/>
      <c r="F37" s="46"/>
      <c r="G37" s="46"/>
      <c r="H37" s="46"/>
      <c r="I37" s="46"/>
      <c r="J37" s="46"/>
    </row>
    <row r="38" spans="1:17" x14ac:dyDescent="0.25">
      <c r="A38" s="46"/>
      <c r="B38" s="282" t="s">
        <v>273</v>
      </c>
      <c r="C38" s="46"/>
      <c r="D38" s="46"/>
      <c r="E38" s="46"/>
      <c r="F38" s="46"/>
      <c r="G38" s="46"/>
      <c r="H38" s="46"/>
      <c r="I38" s="46"/>
      <c r="J38" s="46"/>
    </row>
    <row r="39" spans="1:17" x14ac:dyDescent="0.25">
      <c r="A39" s="46"/>
      <c r="B39" s="46"/>
      <c r="C39" s="46"/>
      <c r="D39" s="46"/>
      <c r="E39" s="46"/>
      <c r="F39" s="46"/>
      <c r="G39" s="46"/>
      <c r="H39" s="46"/>
      <c r="I39" s="46"/>
      <c r="J39" s="46"/>
    </row>
    <row r="40" spans="1:17" ht="48.75" customHeight="1" x14ac:dyDescent="0.25">
      <c r="A40" s="10" t="s">
        <v>0</v>
      </c>
      <c r="B40" s="10" t="s">
        <v>1</v>
      </c>
      <c r="C40" s="10" t="s">
        <v>2</v>
      </c>
      <c r="D40" s="10" t="s">
        <v>3</v>
      </c>
      <c r="E40" s="11" t="s">
        <v>4</v>
      </c>
      <c r="F40" s="11" t="s">
        <v>5</v>
      </c>
      <c r="G40" s="11" t="s">
        <v>6</v>
      </c>
      <c r="H40" s="11" t="s">
        <v>7</v>
      </c>
      <c r="I40" s="11" t="s">
        <v>8</v>
      </c>
      <c r="J40" s="10" t="s">
        <v>9</v>
      </c>
    </row>
    <row r="41" spans="1:17" ht="79.5" customHeight="1" x14ac:dyDescent="0.25">
      <c r="A41" s="2">
        <v>1</v>
      </c>
      <c r="B41" s="12" t="s">
        <v>32</v>
      </c>
      <c r="C41" s="2" t="s">
        <v>11</v>
      </c>
      <c r="D41" s="2">
        <v>500</v>
      </c>
      <c r="E41" s="4">
        <v>0.25</v>
      </c>
      <c r="F41" s="5">
        <f t="shared" ref="F41:F44" si="12">E41*G41+E41</f>
        <v>0.27</v>
      </c>
      <c r="G41" s="6">
        <v>0.08</v>
      </c>
      <c r="H41" s="1">
        <f t="shared" ref="H41:H44" si="13">E41*D41</f>
        <v>125</v>
      </c>
      <c r="I41" s="280">
        <f t="shared" ref="I41:I44" si="14">H41*G41+H41</f>
        <v>135</v>
      </c>
      <c r="J41" s="7"/>
    </row>
    <row r="42" spans="1:17" ht="79.5" customHeight="1" x14ac:dyDescent="0.25">
      <c r="A42" s="2">
        <v>2</v>
      </c>
      <c r="B42" s="12" t="s">
        <v>33</v>
      </c>
      <c r="C42" s="2" t="s">
        <v>11</v>
      </c>
      <c r="D42" s="2">
        <v>200</v>
      </c>
      <c r="E42" s="4">
        <v>0.2</v>
      </c>
      <c r="F42" s="5">
        <f t="shared" si="12"/>
        <v>0.21600000000000003</v>
      </c>
      <c r="G42" s="6">
        <v>0.08</v>
      </c>
      <c r="H42" s="1">
        <f t="shared" si="13"/>
        <v>40</v>
      </c>
      <c r="I42" s="1">
        <f t="shared" si="14"/>
        <v>43.2</v>
      </c>
      <c r="J42" s="7"/>
    </row>
    <row r="43" spans="1:17" ht="76.5" customHeight="1" x14ac:dyDescent="0.25">
      <c r="A43" s="2">
        <v>3</v>
      </c>
      <c r="B43" s="12" t="s">
        <v>36</v>
      </c>
      <c r="C43" s="2" t="s">
        <v>37</v>
      </c>
      <c r="D43" s="2">
        <v>200</v>
      </c>
      <c r="E43" s="4">
        <v>2.6</v>
      </c>
      <c r="F43" s="5">
        <f t="shared" si="12"/>
        <v>2.8080000000000003</v>
      </c>
      <c r="G43" s="6">
        <v>0.08</v>
      </c>
      <c r="H43" s="1">
        <f t="shared" si="13"/>
        <v>520</v>
      </c>
      <c r="I43" s="1">
        <f t="shared" si="14"/>
        <v>561.6</v>
      </c>
      <c r="J43" s="7"/>
    </row>
    <row r="44" spans="1:17" ht="71.25" x14ac:dyDescent="0.25">
      <c r="A44" s="2">
        <v>4</v>
      </c>
      <c r="B44" s="12" t="s">
        <v>38</v>
      </c>
      <c r="C44" s="2" t="s">
        <v>14</v>
      </c>
      <c r="D44" s="3">
        <v>6000</v>
      </c>
      <c r="E44" s="4">
        <v>2.5</v>
      </c>
      <c r="F44" s="5">
        <f t="shared" si="12"/>
        <v>2.7</v>
      </c>
      <c r="G44" s="6">
        <v>0.08</v>
      </c>
      <c r="H44" s="1">
        <f t="shared" si="13"/>
        <v>15000</v>
      </c>
      <c r="I44" s="1">
        <f t="shared" si="14"/>
        <v>16200</v>
      </c>
      <c r="J44" s="7"/>
    </row>
    <row r="45" spans="1:17" x14ac:dyDescent="0.25">
      <c r="A45" s="456"/>
      <c r="B45" s="456"/>
      <c r="C45" s="456"/>
      <c r="D45" s="456"/>
      <c r="E45" s="456"/>
      <c r="F45" s="456"/>
      <c r="G45" s="16" t="s">
        <v>21</v>
      </c>
      <c r="H45" s="17">
        <f>SUM(H41:H44)</f>
        <v>15685</v>
      </c>
      <c r="I45" s="17">
        <f>SUM(I41:I44)</f>
        <v>16939.8</v>
      </c>
      <c r="J45" s="16"/>
      <c r="K45" s="15"/>
    </row>
    <row r="46" spans="1:17" x14ac:dyDescent="0.25">
      <c r="A46" s="15"/>
      <c r="B46" s="15"/>
      <c r="C46" s="15"/>
      <c r="D46" s="15"/>
      <c r="E46" s="15"/>
      <c r="F46" s="15"/>
      <c r="G46" s="15"/>
      <c r="H46" s="44"/>
      <c r="I46" s="15"/>
      <c r="J46" s="15"/>
      <c r="L46" s="15"/>
      <c r="M46" s="15"/>
      <c r="N46" s="44"/>
      <c r="O46" s="279"/>
      <c r="P46" s="279"/>
      <c r="Q46" s="44"/>
    </row>
    <row r="47" spans="1:17" x14ac:dyDescent="0.25">
      <c r="A47" s="15"/>
      <c r="B47" s="15"/>
      <c r="C47" s="15"/>
      <c r="D47" s="15"/>
      <c r="E47" s="15"/>
      <c r="F47" s="15"/>
      <c r="G47" s="15"/>
      <c r="H47" s="44"/>
      <c r="I47" s="46"/>
      <c r="J47" s="397"/>
    </row>
    <row r="48" spans="1:17" x14ac:dyDescent="0.25">
      <c r="A48" s="15"/>
      <c r="B48" s="46"/>
      <c r="C48" s="397"/>
      <c r="D48" s="46"/>
      <c r="E48" s="46"/>
      <c r="F48" s="46"/>
      <c r="G48" s="46"/>
      <c r="H48" s="46"/>
      <c r="I48" s="46"/>
      <c r="J48" s="46"/>
    </row>
    <row r="49" spans="1:18" x14ac:dyDescent="0.25">
      <c r="A49" s="46"/>
      <c r="B49" s="284" t="s">
        <v>274</v>
      </c>
      <c r="C49" s="46"/>
      <c r="D49" s="46"/>
      <c r="E49" s="46"/>
      <c r="F49" s="46"/>
      <c r="G49" s="46"/>
      <c r="H49" s="46"/>
      <c r="I49" s="46"/>
      <c r="J49" s="46"/>
    </row>
    <row r="50" spans="1:18" x14ac:dyDescent="0.25">
      <c r="A50" s="46"/>
      <c r="B50" s="46"/>
      <c r="C50" s="46"/>
      <c r="D50" s="46"/>
      <c r="E50" s="46"/>
      <c r="F50" s="46"/>
      <c r="G50" s="46"/>
      <c r="H50" s="46"/>
      <c r="I50" s="46"/>
      <c r="J50" s="46"/>
    </row>
    <row r="51" spans="1:18" ht="48.75" customHeight="1" x14ac:dyDescent="0.25">
      <c r="A51" s="18" t="s">
        <v>0</v>
      </c>
      <c r="B51" s="18" t="s">
        <v>1</v>
      </c>
      <c r="C51" s="18" t="s">
        <v>2</v>
      </c>
      <c r="D51" s="18" t="s">
        <v>3</v>
      </c>
      <c r="E51" s="19" t="s">
        <v>4</v>
      </c>
      <c r="F51" s="19" t="s">
        <v>5</v>
      </c>
      <c r="G51" s="19" t="s">
        <v>6</v>
      </c>
      <c r="H51" s="19" t="s">
        <v>7</v>
      </c>
      <c r="I51" s="19" t="s">
        <v>8</v>
      </c>
      <c r="J51" s="18" t="s">
        <v>9</v>
      </c>
      <c r="N51" s="271"/>
      <c r="O51" s="271"/>
      <c r="P51" s="271"/>
      <c r="Q51" s="271"/>
      <c r="R51" s="271"/>
    </row>
    <row r="52" spans="1:18" ht="77.25" customHeight="1" x14ac:dyDescent="0.25">
      <c r="A52" s="281" t="s">
        <v>22</v>
      </c>
      <c r="B52" s="20" t="s">
        <v>39</v>
      </c>
      <c r="C52" s="20" t="s">
        <v>24</v>
      </c>
      <c r="D52" s="21">
        <v>1000</v>
      </c>
      <c r="E52" s="4">
        <v>4</v>
      </c>
      <c r="F52" s="5">
        <f t="shared" ref="F52:F58" si="15">E52*G52+E52</f>
        <v>4.32</v>
      </c>
      <c r="G52" s="6">
        <v>0.08</v>
      </c>
      <c r="H52" s="1">
        <f t="shared" ref="H52:H58" si="16">E52*D52</f>
        <v>4000</v>
      </c>
      <c r="I52" s="1">
        <f t="shared" ref="I52:I58" si="17">H52*G52+H52</f>
        <v>4320</v>
      </c>
      <c r="J52" s="14"/>
    </row>
    <row r="53" spans="1:18" ht="60" customHeight="1" x14ac:dyDescent="0.25">
      <c r="A53" s="2" t="s">
        <v>25</v>
      </c>
      <c r="B53" s="12" t="s">
        <v>40</v>
      </c>
      <c r="C53" s="2" t="s">
        <v>24</v>
      </c>
      <c r="D53" s="3">
        <v>2000</v>
      </c>
      <c r="E53" s="4">
        <v>4.2</v>
      </c>
      <c r="F53" s="5">
        <f t="shared" si="15"/>
        <v>4.5360000000000005</v>
      </c>
      <c r="G53" s="6">
        <v>0.08</v>
      </c>
      <c r="H53" s="1">
        <f t="shared" si="16"/>
        <v>8400</v>
      </c>
      <c r="I53" s="1">
        <f t="shared" si="17"/>
        <v>9072</v>
      </c>
      <c r="J53" s="7"/>
    </row>
    <row r="54" spans="1:18" ht="44.25" customHeight="1" x14ac:dyDescent="0.25">
      <c r="A54" s="281" t="s">
        <v>27</v>
      </c>
      <c r="B54" s="12" t="s">
        <v>41</v>
      </c>
      <c r="C54" s="2" t="s">
        <v>24</v>
      </c>
      <c r="D54" s="2">
        <v>25</v>
      </c>
      <c r="E54" s="4">
        <v>7.2</v>
      </c>
      <c r="F54" s="5">
        <f t="shared" si="15"/>
        <v>7.7759999999999998</v>
      </c>
      <c r="G54" s="6">
        <v>0.08</v>
      </c>
      <c r="H54" s="1">
        <f t="shared" si="16"/>
        <v>180</v>
      </c>
      <c r="I54" s="1">
        <f t="shared" si="17"/>
        <v>194.4</v>
      </c>
      <c r="J54" s="7"/>
    </row>
    <row r="55" spans="1:18" ht="45.75" customHeight="1" x14ac:dyDescent="0.25">
      <c r="A55" s="2" t="s">
        <v>29</v>
      </c>
      <c r="B55" s="12" t="s">
        <v>42</v>
      </c>
      <c r="C55" s="2" t="s">
        <v>24</v>
      </c>
      <c r="D55" s="2">
        <v>200</v>
      </c>
      <c r="E55" s="4">
        <v>3.5</v>
      </c>
      <c r="F55" s="5">
        <f t="shared" si="15"/>
        <v>3.7800000000000002</v>
      </c>
      <c r="G55" s="6">
        <v>0.08</v>
      </c>
      <c r="H55" s="1">
        <f t="shared" si="16"/>
        <v>700</v>
      </c>
      <c r="I55" s="1">
        <f t="shared" si="17"/>
        <v>756</v>
      </c>
      <c r="J55" s="7"/>
    </row>
    <row r="56" spans="1:18" ht="44.25" customHeight="1" x14ac:dyDescent="0.25">
      <c r="A56" s="281" t="s">
        <v>31</v>
      </c>
      <c r="B56" s="12" t="s">
        <v>43</v>
      </c>
      <c r="C56" s="2" t="s">
        <v>11</v>
      </c>
      <c r="D56" s="3">
        <v>7000</v>
      </c>
      <c r="E56" s="4">
        <v>0.16</v>
      </c>
      <c r="F56" s="5">
        <f t="shared" si="15"/>
        <v>0.17280000000000001</v>
      </c>
      <c r="G56" s="6">
        <v>0.08</v>
      </c>
      <c r="H56" s="1">
        <f t="shared" si="16"/>
        <v>1120</v>
      </c>
      <c r="I56" s="1">
        <f t="shared" si="17"/>
        <v>1209.5999999999999</v>
      </c>
      <c r="J56" s="7"/>
    </row>
    <row r="57" spans="1:18" ht="114" customHeight="1" x14ac:dyDescent="0.25">
      <c r="A57" s="2" t="s">
        <v>15</v>
      </c>
      <c r="B57" s="12" t="s">
        <v>44</v>
      </c>
      <c r="C57" s="2" t="s">
        <v>45</v>
      </c>
      <c r="D57" s="2">
        <v>1000</v>
      </c>
      <c r="E57" s="4">
        <v>7.5</v>
      </c>
      <c r="F57" s="5">
        <f t="shared" si="15"/>
        <v>8.1</v>
      </c>
      <c r="G57" s="6">
        <v>0.08</v>
      </c>
      <c r="H57" s="1">
        <f t="shared" si="16"/>
        <v>7500</v>
      </c>
      <c r="I57" s="1">
        <f t="shared" si="17"/>
        <v>8100</v>
      </c>
      <c r="J57" s="7"/>
    </row>
    <row r="58" spans="1:18" ht="85.5" x14ac:dyDescent="0.25">
      <c r="A58" s="281" t="s">
        <v>17</v>
      </c>
      <c r="B58" s="12" t="s">
        <v>46</v>
      </c>
      <c r="C58" s="2" t="s">
        <v>24</v>
      </c>
      <c r="D58" s="2">
        <v>30</v>
      </c>
      <c r="E58" s="4">
        <v>50</v>
      </c>
      <c r="F58" s="5">
        <f t="shared" si="15"/>
        <v>54</v>
      </c>
      <c r="G58" s="6">
        <v>0.08</v>
      </c>
      <c r="H58" s="1">
        <f t="shared" si="16"/>
        <v>1500</v>
      </c>
      <c r="I58" s="1">
        <f t="shared" si="17"/>
        <v>1620</v>
      </c>
      <c r="J58" s="7"/>
    </row>
    <row r="59" spans="1:18" x14ac:dyDescent="0.25">
      <c r="A59" s="66"/>
      <c r="B59" s="66"/>
      <c r="C59" s="66"/>
      <c r="D59" s="66"/>
      <c r="E59" s="66"/>
      <c r="F59" s="19"/>
      <c r="G59" s="19" t="s">
        <v>21</v>
      </c>
      <c r="H59" s="22">
        <f>SUM(H52:H58)</f>
        <v>23400</v>
      </c>
      <c r="I59" s="22">
        <f>SUM(I52:I58)</f>
        <v>25272</v>
      </c>
      <c r="J59" s="7"/>
    </row>
    <row r="60" spans="1:18" x14ac:dyDescent="0.25">
      <c r="A60" s="24"/>
      <c r="B60" s="24"/>
      <c r="C60" s="24"/>
      <c r="D60" s="24"/>
      <c r="E60" s="24"/>
      <c r="F60" s="24"/>
      <c r="G60" s="24"/>
      <c r="H60" s="24"/>
      <c r="I60" s="24"/>
      <c r="J60" s="24"/>
    </row>
    <row r="61" spans="1:18" x14ac:dyDescent="0.25">
      <c r="A61" s="24"/>
      <c r="B61" s="24"/>
      <c r="C61" s="24"/>
      <c r="D61" s="24"/>
      <c r="E61" s="24"/>
      <c r="F61" s="24"/>
      <c r="G61" s="24"/>
      <c r="H61" s="24"/>
      <c r="I61" s="24"/>
      <c r="J61" s="24"/>
    </row>
    <row r="62" spans="1:18" x14ac:dyDescent="0.25">
      <c r="A62" s="46"/>
      <c r="B62" s="282" t="s">
        <v>275</v>
      </c>
      <c r="C62" s="46"/>
      <c r="D62" s="46"/>
      <c r="E62" s="46"/>
      <c r="F62" s="46"/>
      <c r="G62" s="46"/>
      <c r="H62" s="46"/>
      <c r="I62" s="46"/>
      <c r="J62" s="46"/>
    </row>
    <row r="63" spans="1:18" x14ac:dyDescent="0.25">
      <c r="A63" s="46"/>
      <c r="B63" s="46"/>
      <c r="C63" s="46"/>
      <c r="D63" s="46"/>
      <c r="E63" s="46"/>
      <c r="F63" s="46"/>
      <c r="G63" s="46"/>
      <c r="H63" s="46"/>
      <c r="I63" s="46"/>
      <c r="J63" s="46"/>
    </row>
    <row r="64" spans="1:18" ht="52.5" customHeight="1" x14ac:dyDescent="0.25">
      <c r="A64" s="25" t="s">
        <v>0</v>
      </c>
      <c r="B64" s="25" t="s">
        <v>1</v>
      </c>
      <c r="C64" s="25" t="s">
        <v>2</v>
      </c>
      <c r="D64" s="25" t="s">
        <v>3</v>
      </c>
      <c r="E64" s="26" t="s">
        <v>47</v>
      </c>
      <c r="F64" s="26" t="s">
        <v>48</v>
      </c>
      <c r="G64" s="26" t="s">
        <v>6</v>
      </c>
      <c r="H64" s="26" t="s">
        <v>7</v>
      </c>
      <c r="I64" s="26" t="s">
        <v>8</v>
      </c>
      <c r="J64" s="25" t="s">
        <v>9</v>
      </c>
    </row>
    <row r="65" spans="1:13" ht="156.75" customHeight="1" x14ac:dyDescent="0.25">
      <c r="A65" s="2" t="s">
        <v>22</v>
      </c>
      <c r="B65" s="12" t="s">
        <v>244</v>
      </c>
      <c r="C65" s="2" t="s">
        <v>11</v>
      </c>
      <c r="D65" s="3">
        <v>2500</v>
      </c>
      <c r="E65" s="287">
        <v>14</v>
      </c>
      <c r="F65" s="287">
        <f t="shared" ref="F65:F67" si="18">E65*G65+E65</f>
        <v>15.120000000000001</v>
      </c>
      <c r="G65" s="288">
        <v>0.08</v>
      </c>
      <c r="H65" s="289">
        <f t="shared" ref="H65:H67" si="19">E65*D65</f>
        <v>35000</v>
      </c>
      <c r="I65" s="289">
        <f t="shared" ref="I65:I67" si="20">H65*G65+H65</f>
        <v>37800</v>
      </c>
      <c r="J65" s="290"/>
    </row>
    <row r="66" spans="1:13" ht="122.45" customHeight="1" x14ac:dyDescent="0.25">
      <c r="A66" s="2" t="s">
        <v>25</v>
      </c>
      <c r="B66" s="12" t="s">
        <v>245</v>
      </c>
      <c r="C66" s="2" t="s">
        <v>11</v>
      </c>
      <c r="D66" s="2">
        <v>1200</v>
      </c>
      <c r="E66" s="287">
        <v>27</v>
      </c>
      <c r="F66" s="287">
        <f t="shared" si="18"/>
        <v>29.16</v>
      </c>
      <c r="G66" s="288">
        <v>0.08</v>
      </c>
      <c r="H66" s="289">
        <f t="shared" si="19"/>
        <v>32400</v>
      </c>
      <c r="I66" s="289">
        <f t="shared" si="20"/>
        <v>34992</v>
      </c>
      <c r="J66" s="290"/>
    </row>
    <row r="67" spans="1:13" ht="105.75" customHeight="1" x14ac:dyDescent="0.25">
      <c r="A67" s="2">
        <v>3</v>
      </c>
      <c r="B67" s="12" t="s">
        <v>246</v>
      </c>
      <c r="C67" s="2" t="s">
        <v>37</v>
      </c>
      <c r="D67" s="2">
        <v>600</v>
      </c>
      <c r="E67" s="287">
        <v>21</v>
      </c>
      <c r="F67" s="287">
        <f t="shared" si="18"/>
        <v>22.68</v>
      </c>
      <c r="G67" s="288">
        <v>0.08</v>
      </c>
      <c r="H67" s="289">
        <f t="shared" si="19"/>
        <v>12600</v>
      </c>
      <c r="I67" s="289">
        <f t="shared" si="20"/>
        <v>13608</v>
      </c>
      <c r="J67" s="290"/>
      <c r="K67" s="447"/>
      <c r="L67" s="448"/>
      <c r="M67" s="448"/>
    </row>
    <row r="68" spans="1:13" x14ac:dyDescent="0.25">
      <c r="A68" s="457"/>
      <c r="B68" s="457"/>
      <c r="C68" s="457"/>
      <c r="D68" s="457"/>
      <c r="E68" s="457"/>
      <c r="F68" s="457"/>
      <c r="G68" s="26" t="s">
        <v>21</v>
      </c>
      <c r="H68" s="31">
        <f>SUM(H65:H67)</f>
        <v>80000</v>
      </c>
      <c r="I68" s="31">
        <f>SUM(I65:I67)</f>
        <v>86400</v>
      </c>
      <c r="J68" s="26"/>
    </row>
    <row r="69" spans="1:13" x14ac:dyDescent="0.25">
      <c r="A69" s="32"/>
      <c r="B69" s="36"/>
      <c r="C69" s="46"/>
      <c r="D69" s="46"/>
      <c r="E69" s="46"/>
      <c r="F69" s="46"/>
      <c r="G69" s="46"/>
      <c r="H69" s="46"/>
      <c r="I69" s="46"/>
      <c r="J69" s="46"/>
    </row>
    <row r="70" spans="1:13" x14ac:dyDescent="0.25">
      <c r="A70" s="33"/>
      <c r="B70" s="282" t="s">
        <v>276</v>
      </c>
      <c r="C70" s="46"/>
      <c r="D70" s="46"/>
      <c r="E70" s="46"/>
      <c r="F70" s="46"/>
      <c r="G70" s="46"/>
      <c r="H70" s="46"/>
      <c r="I70" s="46"/>
      <c r="J70" s="46"/>
    </row>
    <row r="71" spans="1:13" x14ac:dyDescent="0.25">
      <c r="A71" s="33"/>
      <c r="B71" s="46"/>
      <c r="C71" s="46"/>
      <c r="D71" s="46"/>
      <c r="E71" s="46"/>
      <c r="F71" s="46"/>
      <c r="G71" s="46"/>
      <c r="H71" s="46"/>
      <c r="I71" s="46"/>
      <c r="J71" s="46"/>
    </row>
    <row r="72" spans="1:13" ht="24" x14ac:dyDescent="0.25">
      <c r="A72" s="25" t="s">
        <v>0</v>
      </c>
      <c r="B72" s="25" t="s">
        <v>1</v>
      </c>
      <c r="C72" s="25" t="s">
        <v>2</v>
      </c>
      <c r="D72" s="25" t="s">
        <v>3</v>
      </c>
      <c r="E72" s="26" t="s">
        <v>47</v>
      </c>
      <c r="F72" s="26" t="s">
        <v>48</v>
      </c>
      <c r="G72" s="26" t="s">
        <v>6</v>
      </c>
      <c r="H72" s="26" t="s">
        <v>7</v>
      </c>
      <c r="I72" s="26" t="s">
        <v>8</v>
      </c>
      <c r="J72" s="25" t="s">
        <v>9</v>
      </c>
    </row>
    <row r="73" spans="1:13" x14ac:dyDescent="0.25">
      <c r="A73" s="27" t="s">
        <v>22</v>
      </c>
      <c r="B73" s="28" t="s">
        <v>49</v>
      </c>
      <c r="C73" s="27" t="s">
        <v>11</v>
      </c>
      <c r="D73" s="27">
        <v>250</v>
      </c>
      <c r="E73" s="4">
        <v>0.8</v>
      </c>
      <c r="F73" s="5">
        <f t="shared" ref="F73:F75" si="21">E73*G73+E73</f>
        <v>0.8640000000000001</v>
      </c>
      <c r="G73" s="6">
        <v>0.08</v>
      </c>
      <c r="H73" s="1">
        <f t="shared" ref="H73:H75" si="22">E73*D73</f>
        <v>200</v>
      </c>
      <c r="I73" s="1">
        <f t="shared" ref="I73:I75" si="23">H73*G73+H73</f>
        <v>216</v>
      </c>
      <c r="J73" s="8"/>
    </row>
    <row r="74" spans="1:13" x14ac:dyDescent="0.25">
      <c r="A74" s="27" t="s">
        <v>25</v>
      </c>
      <c r="B74" s="28" t="s">
        <v>50</v>
      </c>
      <c r="C74" s="2" t="s">
        <v>11</v>
      </c>
      <c r="D74" s="27">
        <v>100</v>
      </c>
      <c r="E74" s="4">
        <v>0.7</v>
      </c>
      <c r="F74" s="5">
        <f t="shared" si="21"/>
        <v>0.75600000000000001</v>
      </c>
      <c r="G74" s="6">
        <v>0.08</v>
      </c>
      <c r="H74" s="1">
        <f t="shared" si="22"/>
        <v>70</v>
      </c>
      <c r="I74" s="1">
        <f t="shared" si="23"/>
        <v>75.599999999999994</v>
      </c>
      <c r="J74" s="8"/>
    </row>
    <row r="75" spans="1:13" ht="28.5" x14ac:dyDescent="0.25">
      <c r="A75" s="27" t="s">
        <v>27</v>
      </c>
      <c r="B75" s="12" t="s">
        <v>51</v>
      </c>
      <c r="C75" s="2" t="s">
        <v>11</v>
      </c>
      <c r="D75" s="2">
        <v>5</v>
      </c>
      <c r="E75" s="4">
        <v>4.2</v>
      </c>
      <c r="F75" s="5">
        <f t="shared" si="21"/>
        <v>4.5360000000000005</v>
      </c>
      <c r="G75" s="6">
        <v>0.08</v>
      </c>
      <c r="H75" s="1">
        <f t="shared" si="22"/>
        <v>21</v>
      </c>
      <c r="I75" s="1">
        <f t="shared" si="23"/>
        <v>22.68</v>
      </c>
      <c r="J75" s="8"/>
    </row>
    <row r="76" spans="1:13" x14ac:dyDescent="0.25">
      <c r="A76" s="457"/>
      <c r="B76" s="457"/>
      <c r="C76" s="457"/>
      <c r="D76" s="457"/>
      <c r="E76" s="457"/>
      <c r="F76" s="457"/>
      <c r="G76" s="26" t="s">
        <v>21</v>
      </c>
      <c r="H76" s="31">
        <f>SUM(H73:H75)</f>
        <v>291</v>
      </c>
      <c r="I76" s="31">
        <f>SUM(I73:I75)</f>
        <v>314.28000000000003</v>
      </c>
      <c r="J76" s="26"/>
    </row>
    <row r="77" spans="1:13" x14ac:dyDescent="0.25">
      <c r="A77" s="30"/>
      <c r="B77" s="34"/>
      <c r="C77" s="30"/>
      <c r="D77" s="30"/>
      <c r="E77" s="30"/>
      <c r="F77" s="30"/>
      <c r="G77" s="34"/>
      <c r="H77" s="34"/>
      <c r="I77" s="34"/>
      <c r="J77" s="34"/>
    </row>
    <row r="78" spans="1:13" x14ac:dyDescent="0.25">
      <c r="A78" s="46"/>
      <c r="B78" s="46"/>
      <c r="C78" s="46"/>
      <c r="D78" s="46"/>
      <c r="E78" s="46"/>
      <c r="F78" s="46"/>
      <c r="G78" s="46"/>
      <c r="H78" s="46"/>
      <c r="I78" s="46"/>
      <c r="J78" s="46"/>
    </row>
    <row r="79" spans="1:13" x14ac:dyDescent="0.25">
      <c r="A79" s="46"/>
      <c r="B79" s="46"/>
      <c r="C79" s="46"/>
      <c r="D79" s="46"/>
      <c r="E79" s="46"/>
      <c r="F79" s="46"/>
      <c r="G79" s="46"/>
      <c r="H79" s="46"/>
      <c r="I79" s="46"/>
      <c r="J79" s="46"/>
    </row>
    <row r="80" spans="1:13" x14ac:dyDescent="0.25">
      <c r="A80" s="33"/>
      <c r="B80" s="282" t="s">
        <v>277</v>
      </c>
      <c r="C80" s="46"/>
      <c r="D80" s="46"/>
      <c r="E80" s="46"/>
      <c r="F80" s="46"/>
      <c r="G80" s="46"/>
      <c r="H80" s="46"/>
      <c r="I80" s="46"/>
      <c r="J80" s="46"/>
    </row>
    <row r="81" spans="1:14" x14ac:dyDescent="0.25">
      <c r="A81" s="33"/>
      <c r="B81" s="46"/>
      <c r="C81" s="46"/>
      <c r="D81" s="46"/>
      <c r="E81" s="46"/>
      <c r="F81" s="46"/>
      <c r="G81" s="46"/>
      <c r="H81" s="46"/>
      <c r="I81" s="46"/>
      <c r="J81" s="46"/>
    </row>
    <row r="82" spans="1:14" ht="24" x14ac:dyDescent="0.25">
      <c r="A82" s="25" t="s">
        <v>0</v>
      </c>
      <c r="B82" s="25" t="s">
        <v>1</v>
      </c>
      <c r="C82" s="25" t="s">
        <v>2</v>
      </c>
      <c r="D82" s="25" t="s">
        <v>3</v>
      </c>
      <c r="E82" s="26" t="s">
        <v>47</v>
      </c>
      <c r="F82" s="26" t="s">
        <v>48</v>
      </c>
      <c r="G82" s="26" t="s">
        <v>6</v>
      </c>
      <c r="H82" s="26" t="s">
        <v>7</v>
      </c>
      <c r="I82" s="26" t="s">
        <v>8</v>
      </c>
      <c r="J82" s="25" t="s">
        <v>9</v>
      </c>
    </row>
    <row r="83" spans="1:14" ht="237.75" customHeight="1" x14ac:dyDescent="0.25">
      <c r="A83" s="28">
        <v>1</v>
      </c>
      <c r="B83" s="28" t="s">
        <v>52</v>
      </c>
      <c r="C83" s="27" t="s">
        <v>37</v>
      </c>
      <c r="D83" s="27">
        <v>5</v>
      </c>
      <c r="E83" s="307">
        <v>15.2</v>
      </c>
      <c r="F83" s="308">
        <f t="shared" ref="F83:F93" si="24">E83*G83+E83</f>
        <v>16.416</v>
      </c>
      <c r="G83" s="309">
        <v>0.08</v>
      </c>
      <c r="H83" s="310">
        <f t="shared" ref="H83:H93" si="25">E83*D83</f>
        <v>76</v>
      </c>
      <c r="I83" s="310">
        <f t="shared" ref="I83:I93" si="26">H83*G83+H83</f>
        <v>82.08</v>
      </c>
      <c r="J83" s="8"/>
    </row>
    <row r="84" spans="1:14" ht="185.25" x14ac:dyDescent="0.25">
      <c r="A84" s="28">
        <v>2</v>
      </c>
      <c r="B84" s="311" t="s">
        <v>53</v>
      </c>
      <c r="C84" s="27" t="s">
        <v>37</v>
      </c>
      <c r="D84" s="27">
        <v>5</v>
      </c>
      <c r="E84" s="307">
        <v>15.2</v>
      </c>
      <c r="F84" s="308">
        <f t="shared" si="24"/>
        <v>16.416</v>
      </c>
      <c r="G84" s="309">
        <v>0.08</v>
      </c>
      <c r="H84" s="310">
        <f t="shared" si="25"/>
        <v>76</v>
      </c>
      <c r="I84" s="310">
        <f t="shared" si="26"/>
        <v>82.08</v>
      </c>
      <c r="J84" s="28"/>
      <c r="L84" s="443"/>
      <c r="M84" s="443"/>
      <c r="N84" s="443"/>
    </row>
    <row r="85" spans="1:14" ht="156" customHeight="1" x14ac:dyDescent="0.25">
      <c r="A85" s="28">
        <v>3</v>
      </c>
      <c r="B85" s="28" t="s">
        <v>54</v>
      </c>
      <c r="C85" s="27" t="s">
        <v>37</v>
      </c>
      <c r="D85" s="27">
        <v>15</v>
      </c>
      <c r="E85" s="307">
        <v>15.2</v>
      </c>
      <c r="F85" s="308">
        <f t="shared" si="24"/>
        <v>16.416</v>
      </c>
      <c r="G85" s="309">
        <v>0.08</v>
      </c>
      <c r="H85" s="310">
        <f t="shared" si="25"/>
        <v>228</v>
      </c>
      <c r="I85" s="310">
        <f t="shared" si="26"/>
        <v>246.24</v>
      </c>
      <c r="J85" s="28"/>
      <c r="K85" s="442"/>
      <c r="L85" s="443"/>
      <c r="M85" s="443"/>
      <c r="N85" s="443"/>
    </row>
    <row r="86" spans="1:14" ht="156" customHeight="1" x14ac:dyDescent="0.25">
      <c r="A86" s="28">
        <v>4</v>
      </c>
      <c r="B86" s="28" t="s">
        <v>315</v>
      </c>
      <c r="C86" s="27" t="s">
        <v>37</v>
      </c>
      <c r="D86" s="27">
        <v>15</v>
      </c>
      <c r="E86" s="4">
        <v>14.95</v>
      </c>
      <c r="F86" s="5">
        <f t="shared" si="24"/>
        <v>16.146000000000001</v>
      </c>
      <c r="G86" s="6">
        <v>0.08</v>
      </c>
      <c r="H86" s="1">
        <f t="shared" si="25"/>
        <v>224.25</v>
      </c>
      <c r="I86" s="1">
        <f t="shared" si="26"/>
        <v>242.19</v>
      </c>
      <c r="J86" s="28" t="s">
        <v>316</v>
      </c>
      <c r="K86" s="304"/>
      <c r="L86" s="304"/>
      <c r="M86" s="304"/>
      <c r="N86" s="304"/>
    </row>
    <row r="87" spans="1:14" ht="156" customHeight="1" x14ac:dyDescent="0.25">
      <c r="A87" s="28">
        <v>5</v>
      </c>
      <c r="B87" s="28" t="s">
        <v>317</v>
      </c>
      <c r="C87" s="27" t="s">
        <v>37</v>
      </c>
      <c r="D87" s="27">
        <v>15</v>
      </c>
      <c r="E87" s="4">
        <v>15.2</v>
      </c>
      <c r="F87" s="5">
        <f t="shared" si="24"/>
        <v>16.416</v>
      </c>
      <c r="G87" s="6">
        <v>0.08</v>
      </c>
      <c r="H87" s="1">
        <f t="shared" si="25"/>
        <v>228</v>
      </c>
      <c r="I87" s="1">
        <f t="shared" si="26"/>
        <v>246.24</v>
      </c>
      <c r="J87" s="28"/>
      <c r="K87" s="304"/>
      <c r="L87" s="304"/>
      <c r="M87" s="304"/>
      <c r="N87" s="304"/>
    </row>
    <row r="88" spans="1:14" ht="156" customHeight="1" x14ac:dyDescent="0.25">
      <c r="A88" s="28"/>
      <c r="B88" s="28" t="s">
        <v>344</v>
      </c>
      <c r="C88" s="27" t="s">
        <v>37</v>
      </c>
      <c r="D88" s="27">
        <v>15</v>
      </c>
      <c r="E88" s="4">
        <v>15.2</v>
      </c>
      <c r="F88" s="5">
        <f t="shared" ref="F88:F91" si="27">E88*G88+E88</f>
        <v>16.416</v>
      </c>
      <c r="G88" s="6">
        <v>0.08</v>
      </c>
      <c r="H88" s="1">
        <f t="shared" ref="H88:H91" si="28">E88*D88</f>
        <v>228</v>
      </c>
      <c r="I88" s="1">
        <f t="shared" ref="I88:I91" si="29">H88*G88+H88</f>
        <v>246.24</v>
      </c>
      <c r="J88" s="28"/>
      <c r="K88" s="304"/>
      <c r="L88" s="304"/>
      <c r="M88" s="304"/>
      <c r="N88" s="304"/>
    </row>
    <row r="89" spans="1:14" ht="156" customHeight="1" x14ac:dyDescent="0.25">
      <c r="A89" s="28"/>
      <c r="B89" s="28" t="s">
        <v>345</v>
      </c>
      <c r="C89" s="27" t="s">
        <v>37</v>
      </c>
      <c r="D89" s="27">
        <v>35</v>
      </c>
      <c r="E89" s="4">
        <v>15.2</v>
      </c>
      <c r="F89" s="5">
        <f t="shared" si="27"/>
        <v>16.416</v>
      </c>
      <c r="G89" s="6">
        <v>0.08</v>
      </c>
      <c r="H89" s="1">
        <f t="shared" si="28"/>
        <v>532</v>
      </c>
      <c r="I89" s="1">
        <f t="shared" si="29"/>
        <v>574.55999999999995</v>
      </c>
      <c r="J89" s="28"/>
      <c r="K89" s="304"/>
      <c r="L89" s="304"/>
      <c r="M89" s="304"/>
      <c r="N89" s="304"/>
    </row>
    <row r="90" spans="1:14" ht="156" customHeight="1" x14ac:dyDescent="0.25">
      <c r="A90" s="28"/>
      <c r="B90" s="28" t="s">
        <v>343</v>
      </c>
      <c r="C90" s="27" t="s">
        <v>37</v>
      </c>
      <c r="D90" s="27">
        <v>15</v>
      </c>
      <c r="E90" s="4">
        <v>15.2</v>
      </c>
      <c r="F90" s="5">
        <f t="shared" si="27"/>
        <v>16.416</v>
      </c>
      <c r="G90" s="6">
        <v>0.08</v>
      </c>
      <c r="H90" s="1">
        <f t="shared" si="28"/>
        <v>228</v>
      </c>
      <c r="I90" s="1">
        <f t="shared" si="29"/>
        <v>246.24</v>
      </c>
      <c r="J90" s="28"/>
      <c r="K90" s="304"/>
      <c r="L90" s="304"/>
      <c r="M90" s="304"/>
      <c r="N90" s="304"/>
    </row>
    <row r="91" spans="1:14" ht="156" customHeight="1" x14ac:dyDescent="0.25">
      <c r="A91" s="28"/>
      <c r="B91" s="28" t="s">
        <v>346</v>
      </c>
      <c r="C91" s="27" t="s">
        <v>37</v>
      </c>
      <c r="D91" s="27">
        <v>15</v>
      </c>
      <c r="E91" s="4">
        <v>15.2</v>
      </c>
      <c r="F91" s="5">
        <f t="shared" si="27"/>
        <v>16.416</v>
      </c>
      <c r="G91" s="6">
        <v>0.08</v>
      </c>
      <c r="H91" s="1">
        <f t="shared" si="28"/>
        <v>228</v>
      </c>
      <c r="I91" s="1">
        <f t="shared" si="29"/>
        <v>246.24</v>
      </c>
      <c r="J91" s="28"/>
      <c r="K91" s="304"/>
      <c r="L91" s="304"/>
      <c r="M91" s="304"/>
      <c r="N91" s="304"/>
    </row>
    <row r="92" spans="1:14" x14ac:dyDescent="0.25">
      <c r="A92" s="28">
        <v>6</v>
      </c>
      <c r="B92" s="28" t="s">
        <v>55</v>
      </c>
      <c r="C92" s="27" t="s">
        <v>37</v>
      </c>
      <c r="D92" s="27">
        <v>50</v>
      </c>
      <c r="E92" s="4">
        <v>5.2</v>
      </c>
      <c r="F92" s="5">
        <f t="shared" si="24"/>
        <v>5.6160000000000005</v>
      </c>
      <c r="G92" s="6">
        <v>0.08</v>
      </c>
      <c r="H92" s="1">
        <f t="shared" si="25"/>
        <v>260</v>
      </c>
      <c r="I92" s="1">
        <f t="shared" si="26"/>
        <v>280.8</v>
      </c>
      <c r="J92" s="27"/>
    </row>
    <row r="93" spans="1:14" ht="28.5" x14ac:dyDescent="0.25">
      <c r="A93" s="28">
        <v>7</v>
      </c>
      <c r="B93" s="28" t="s">
        <v>56</v>
      </c>
      <c r="C93" s="27" t="s">
        <v>14</v>
      </c>
      <c r="D93" s="27">
        <v>50</v>
      </c>
      <c r="E93" s="4">
        <v>6</v>
      </c>
      <c r="F93" s="5">
        <f t="shared" si="24"/>
        <v>6.48</v>
      </c>
      <c r="G93" s="6">
        <v>0.08</v>
      </c>
      <c r="H93" s="1">
        <f t="shared" si="25"/>
        <v>300</v>
      </c>
      <c r="I93" s="1">
        <f t="shared" si="26"/>
        <v>324</v>
      </c>
      <c r="J93" s="27"/>
    </row>
    <row r="94" spans="1:14" x14ac:dyDescent="0.25">
      <c r="A94" s="46"/>
      <c r="B94" s="46"/>
      <c r="C94" s="46"/>
      <c r="D94" s="46"/>
      <c r="E94" s="46"/>
      <c r="F94" s="46"/>
      <c r="G94" s="35" t="s">
        <v>21</v>
      </c>
      <c r="H94" s="31">
        <f>SUM(H83:H93)</f>
        <v>2608.25</v>
      </c>
      <c r="I94" s="31">
        <f>SUM(I83:I93)</f>
        <v>2816.91</v>
      </c>
      <c r="J94" s="67"/>
    </row>
    <row r="95" spans="1:14" x14ac:dyDescent="0.25">
      <c r="A95" s="46"/>
      <c r="B95" s="46"/>
      <c r="C95" s="46"/>
      <c r="D95" s="46"/>
      <c r="E95" s="46"/>
      <c r="F95" s="46"/>
      <c r="G95" s="36"/>
      <c r="H95" s="37"/>
      <c r="I95" s="37"/>
      <c r="J95" s="46"/>
    </row>
    <row r="96" spans="1:14" x14ac:dyDescent="0.25">
      <c r="A96" s="46"/>
      <c r="B96" s="46"/>
      <c r="C96" s="46"/>
      <c r="D96" s="46"/>
      <c r="E96" s="46"/>
      <c r="F96" s="46"/>
      <c r="G96" s="46"/>
      <c r="H96" s="46"/>
      <c r="I96" s="46"/>
      <c r="J96" s="46"/>
    </row>
    <row r="97" spans="1:13" x14ac:dyDescent="0.25">
      <c r="A97" s="15"/>
      <c r="B97" s="15"/>
      <c r="C97" s="15"/>
      <c r="D97" s="15"/>
      <c r="E97" s="43"/>
      <c r="F97" s="43"/>
      <c r="G97" s="44"/>
      <c r="H97" s="45"/>
      <c r="I97" s="45"/>
      <c r="J97" s="15"/>
    </row>
    <row r="98" spans="1:13" x14ac:dyDescent="0.25">
      <c r="A98" s="24"/>
      <c r="B98" s="282" t="s">
        <v>319</v>
      </c>
      <c r="C98" s="46"/>
      <c r="D98" s="46"/>
      <c r="E98" s="47"/>
      <c r="F98" s="47"/>
      <c r="G98" s="46"/>
      <c r="H98" s="47"/>
      <c r="I98" s="47"/>
      <c r="J98" s="46"/>
    </row>
    <row r="99" spans="1:13" x14ac:dyDescent="0.25">
      <c r="A99" s="24"/>
      <c r="B99" s="46"/>
      <c r="C99" s="46"/>
      <c r="D99" s="46"/>
      <c r="E99" s="47"/>
      <c r="F99" s="47"/>
      <c r="G99" s="46"/>
      <c r="H99" s="47"/>
      <c r="I99" s="47"/>
      <c r="J99" s="46"/>
    </row>
    <row r="100" spans="1:13" ht="24" x14ac:dyDescent="0.25">
      <c r="A100" s="18" t="s">
        <v>0</v>
      </c>
      <c r="B100" s="25" t="s">
        <v>1</v>
      </c>
      <c r="C100" s="25" t="s">
        <v>2</v>
      </c>
      <c r="D100" s="25" t="s">
        <v>3</v>
      </c>
      <c r="E100" s="48" t="s">
        <v>47</v>
      </c>
      <c r="F100" s="48" t="s">
        <v>48</v>
      </c>
      <c r="G100" s="26" t="s">
        <v>6</v>
      </c>
      <c r="H100" s="48" t="s">
        <v>7</v>
      </c>
      <c r="I100" s="48" t="s">
        <v>8</v>
      </c>
      <c r="J100" s="25" t="s">
        <v>9</v>
      </c>
    </row>
    <row r="101" spans="1:13" ht="24" customHeight="1" x14ac:dyDescent="0.25">
      <c r="A101" s="2" t="s">
        <v>22</v>
      </c>
      <c r="B101" s="28" t="s">
        <v>67</v>
      </c>
      <c r="C101" s="27" t="s">
        <v>24</v>
      </c>
      <c r="D101" s="27">
        <v>15</v>
      </c>
      <c r="E101" s="49">
        <v>15.2</v>
      </c>
      <c r="F101" s="49">
        <f>E101*1.08</f>
        <v>16.416</v>
      </c>
      <c r="G101" s="50">
        <v>0.08</v>
      </c>
      <c r="H101" s="49">
        <f>E101*D101</f>
        <v>228</v>
      </c>
      <c r="I101" s="49">
        <f>H101*1.08</f>
        <v>246.24</v>
      </c>
      <c r="J101" s="42"/>
      <c r="K101" s="442"/>
      <c r="L101" s="443"/>
      <c r="M101" s="443"/>
    </row>
    <row r="102" spans="1:13" ht="44.25" customHeight="1" x14ac:dyDescent="0.25">
      <c r="A102" s="2" t="s">
        <v>25</v>
      </c>
      <c r="B102" s="28" t="s">
        <v>68</v>
      </c>
      <c r="C102" s="2" t="s">
        <v>11</v>
      </c>
      <c r="D102" s="29">
        <v>15000</v>
      </c>
      <c r="E102" s="49">
        <v>0.08</v>
      </c>
      <c r="F102" s="49">
        <f>E102*1.08</f>
        <v>8.6400000000000005E-2</v>
      </c>
      <c r="G102" s="50">
        <v>0.08</v>
      </c>
      <c r="H102" s="49">
        <f>E102*D102</f>
        <v>1200</v>
      </c>
      <c r="I102" s="49">
        <f>H102*1.08</f>
        <v>1296</v>
      </c>
      <c r="J102" s="42"/>
    </row>
    <row r="103" spans="1:13" x14ac:dyDescent="0.25">
      <c r="A103" s="439"/>
      <c r="B103" s="440"/>
      <c r="C103" s="440"/>
      <c r="D103" s="440"/>
      <c r="E103" s="440"/>
      <c r="F103" s="441"/>
      <c r="G103" s="52" t="s">
        <v>21</v>
      </c>
      <c r="H103" s="53">
        <f>SUM(H101:H102)</f>
        <v>1428</v>
      </c>
      <c r="I103" s="53">
        <f>SUM(I101:I102)</f>
        <v>1542.24</v>
      </c>
      <c r="J103" s="52"/>
    </row>
    <row r="104" spans="1:13" x14ac:dyDescent="0.25">
      <c r="A104" s="54"/>
      <c r="B104" s="54"/>
      <c r="C104" s="30"/>
      <c r="D104" s="30"/>
      <c r="E104" s="55"/>
      <c r="F104" s="55"/>
      <c r="G104" s="34"/>
      <c r="H104" s="56"/>
      <c r="I104" s="56"/>
      <c r="J104" s="34"/>
    </row>
    <row r="105" spans="1:13" x14ac:dyDescent="0.25">
      <c r="A105" s="54"/>
      <c r="B105" s="283" t="s">
        <v>278</v>
      </c>
      <c r="C105" s="46"/>
      <c r="D105" s="46"/>
      <c r="E105" s="47"/>
      <c r="F105" s="47"/>
      <c r="G105" s="46"/>
      <c r="H105" s="47"/>
      <c r="I105" s="47"/>
      <c r="J105" s="46"/>
    </row>
    <row r="106" spans="1:13" x14ac:dyDescent="0.25">
      <c r="A106" s="57"/>
      <c r="B106" s="58"/>
      <c r="C106" s="46"/>
      <c r="D106" s="46"/>
      <c r="E106" s="47"/>
      <c r="F106" s="47"/>
      <c r="G106" s="46"/>
      <c r="H106" s="47"/>
      <c r="I106" s="47"/>
      <c r="J106" s="46"/>
    </row>
    <row r="107" spans="1:13" ht="51.75" customHeight="1" x14ac:dyDescent="0.25">
      <c r="A107" s="10" t="s">
        <v>0</v>
      </c>
      <c r="B107" s="59" t="s">
        <v>1</v>
      </c>
      <c r="C107" s="59" t="s">
        <v>2</v>
      </c>
      <c r="D107" s="59" t="s">
        <v>3</v>
      </c>
      <c r="E107" s="60" t="s">
        <v>47</v>
      </c>
      <c r="F107" s="60" t="s">
        <v>48</v>
      </c>
      <c r="G107" s="61" t="s">
        <v>6</v>
      </c>
      <c r="H107" s="60" t="s">
        <v>7</v>
      </c>
      <c r="I107" s="60" t="s">
        <v>8</v>
      </c>
      <c r="J107" s="59" t="s">
        <v>9</v>
      </c>
    </row>
    <row r="108" spans="1:13" ht="63" customHeight="1" x14ac:dyDescent="0.25">
      <c r="A108" s="2" t="s">
        <v>22</v>
      </c>
      <c r="B108" s="28" t="s">
        <v>69</v>
      </c>
      <c r="C108" s="27" t="s">
        <v>70</v>
      </c>
      <c r="D108" s="27">
        <v>1000</v>
      </c>
      <c r="E108" s="62">
        <v>19.5</v>
      </c>
      <c r="F108" s="63">
        <f>E108*1.08</f>
        <v>21.060000000000002</v>
      </c>
      <c r="G108" s="64">
        <v>0.08</v>
      </c>
      <c r="H108" s="65">
        <f>E108*D108</f>
        <v>19500</v>
      </c>
      <c r="I108" s="65">
        <f>H108*1.08</f>
        <v>21060</v>
      </c>
      <c r="J108" s="28"/>
    </row>
    <row r="109" spans="1:13" ht="65.25" customHeight="1" x14ac:dyDescent="0.25">
      <c r="A109" s="2" t="s">
        <v>25</v>
      </c>
      <c r="B109" s="51" t="s">
        <v>71</v>
      </c>
      <c r="C109" s="27" t="s">
        <v>72</v>
      </c>
      <c r="D109" s="27">
        <v>10</v>
      </c>
      <c r="E109" s="62">
        <v>16.5</v>
      </c>
      <c r="F109" s="63">
        <f t="shared" ref="F109:F110" si="30">E109*1.08</f>
        <v>17.82</v>
      </c>
      <c r="G109" s="64">
        <v>0.08</v>
      </c>
      <c r="H109" s="65">
        <f t="shared" ref="H109:H110" si="31">E109*D109</f>
        <v>165</v>
      </c>
      <c r="I109" s="65">
        <f t="shared" ref="I109:I110" si="32">H109*1.08</f>
        <v>178.20000000000002</v>
      </c>
      <c r="J109" s="28"/>
    </row>
    <row r="110" spans="1:13" ht="42.75" x14ac:dyDescent="0.25">
      <c r="A110" s="2" t="s">
        <v>27</v>
      </c>
      <c r="B110" s="28" t="s">
        <v>73</v>
      </c>
      <c r="C110" s="27" t="s">
        <v>72</v>
      </c>
      <c r="D110" s="27">
        <v>100</v>
      </c>
      <c r="E110" s="62">
        <v>7</v>
      </c>
      <c r="F110" s="63">
        <f t="shared" si="30"/>
        <v>7.5600000000000005</v>
      </c>
      <c r="G110" s="64">
        <v>0.08</v>
      </c>
      <c r="H110" s="65">
        <f t="shared" si="31"/>
        <v>700</v>
      </c>
      <c r="I110" s="65">
        <f t="shared" si="32"/>
        <v>756</v>
      </c>
      <c r="J110" s="28"/>
    </row>
    <row r="111" spans="1:13" x14ac:dyDescent="0.25">
      <c r="A111" s="66"/>
      <c r="B111" s="67"/>
      <c r="C111" s="67"/>
      <c r="D111" s="67"/>
      <c r="E111" s="68"/>
      <c r="F111" s="68"/>
      <c r="G111" s="35" t="s">
        <v>21</v>
      </c>
      <c r="H111" s="69">
        <f>H110+H109+H108</f>
        <v>20365</v>
      </c>
      <c r="I111" s="69">
        <f>I110+I109+I108</f>
        <v>21994.2</v>
      </c>
      <c r="J111" s="67"/>
    </row>
    <row r="112" spans="1:13" x14ac:dyDescent="0.25">
      <c r="A112" s="70"/>
      <c r="B112" s="70"/>
      <c r="C112" s="46"/>
      <c r="D112" s="46"/>
      <c r="E112" s="47"/>
      <c r="F112" s="47"/>
      <c r="G112" s="46"/>
      <c r="H112" s="47"/>
      <c r="I112" s="47"/>
      <c r="J112" s="46"/>
    </row>
    <row r="113" spans="1:12" x14ac:dyDescent="0.25">
      <c r="A113" s="24"/>
      <c r="B113" s="46"/>
      <c r="C113" s="46"/>
      <c r="D113" s="46"/>
      <c r="E113" s="47"/>
      <c r="F113" s="47"/>
      <c r="G113" s="46"/>
      <c r="H113" s="47"/>
      <c r="I113" s="47"/>
      <c r="J113" s="46"/>
    </row>
    <row r="114" spans="1:12" x14ac:dyDescent="0.25">
      <c r="A114" s="46"/>
      <c r="B114" s="46"/>
      <c r="C114" s="46"/>
      <c r="D114" s="46"/>
      <c r="E114" s="46"/>
      <c r="F114" s="46"/>
      <c r="G114" s="46"/>
      <c r="H114" s="46"/>
      <c r="I114" s="46"/>
      <c r="J114" s="46"/>
    </row>
    <row r="115" spans="1:12" x14ac:dyDescent="0.25">
      <c r="A115" s="46"/>
      <c r="B115" s="46"/>
      <c r="C115" s="46"/>
      <c r="D115" s="46"/>
      <c r="E115" s="46"/>
      <c r="F115" s="46"/>
      <c r="G115" s="46"/>
      <c r="H115" s="46"/>
      <c r="I115" s="451"/>
      <c r="J115" s="451"/>
    </row>
    <row r="116" spans="1:12" x14ac:dyDescent="0.25">
      <c r="A116" s="46"/>
      <c r="B116" s="282" t="s">
        <v>279</v>
      </c>
      <c r="C116" s="46"/>
      <c r="D116" s="46"/>
      <c r="E116" s="46"/>
      <c r="F116" s="46"/>
      <c r="G116" s="46"/>
      <c r="H116" s="46"/>
      <c r="I116" s="46"/>
      <c r="J116" s="46"/>
    </row>
    <row r="117" spans="1:12" x14ac:dyDescent="0.25">
      <c r="A117" s="46"/>
      <c r="B117" s="46"/>
      <c r="C117" s="46"/>
      <c r="D117" s="46"/>
      <c r="E117" s="46"/>
      <c r="F117" s="46"/>
      <c r="G117" s="46"/>
      <c r="H117" s="46"/>
      <c r="I117" s="46"/>
      <c r="J117" s="46"/>
    </row>
    <row r="118" spans="1:12" ht="24" x14ac:dyDescent="0.25">
      <c r="A118" s="25" t="s">
        <v>0</v>
      </c>
      <c r="B118" s="25" t="s">
        <v>1</v>
      </c>
      <c r="C118" s="25" t="s">
        <v>2</v>
      </c>
      <c r="D118" s="25" t="s">
        <v>3</v>
      </c>
      <c r="E118" s="26" t="s">
        <v>47</v>
      </c>
      <c r="F118" s="26" t="s">
        <v>48</v>
      </c>
      <c r="G118" s="26" t="s">
        <v>6</v>
      </c>
      <c r="H118" s="26" t="s">
        <v>7</v>
      </c>
      <c r="I118" s="26" t="s">
        <v>8</v>
      </c>
      <c r="J118" s="25" t="s">
        <v>9</v>
      </c>
    </row>
    <row r="119" spans="1:12" ht="28.5" x14ac:dyDescent="0.25">
      <c r="A119" s="2">
        <v>1</v>
      </c>
      <c r="B119" s="28" t="s">
        <v>80</v>
      </c>
      <c r="C119" s="27" t="s">
        <v>11</v>
      </c>
      <c r="D119" s="27">
        <v>700</v>
      </c>
      <c r="E119" s="77">
        <v>1.2</v>
      </c>
      <c r="F119" s="349">
        <f t="shared" ref="F119:F133" si="33">ROUND(E119+E119*G119,2)</f>
        <v>1.3</v>
      </c>
      <c r="G119" s="72">
        <v>0.08</v>
      </c>
      <c r="H119" s="349">
        <f t="shared" ref="H119:H133" si="34">D119*E119</f>
        <v>840</v>
      </c>
      <c r="I119" s="349">
        <f t="shared" ref="I119:I133" si="35">ROUND(H119+H119*G119,2)</f>
        <v>907.2</v>
      </c>
      <c r="J119" s="28"/>
    </row>
    <row r="120" spans="1:12" x14ac:dyDescent="0.25">
      <c r="A120" s="2">
        <v>2</v>
      </c>
      <c r="B120" s="28" t="s">
        <v>81</v>
      </c>
      <c r="C120" s="27" t="s">
        <v>11</v>
      </c>
      <c r="D120" s="27">
        <v>100</v>
      </c>
      <c r="E120" s="77">
        <v>3.1</v>
      </c>
      <c r="F120" s="349">
        <f t="shared" si="33"/>
        <v>3.35</v>
      </c>
      <c r="G120" s="72">
        <v>0.08</v>
      </c>
      <c r="H120" s="349">
        <f t="shared" si="34"/>
        <v>310</v>
      </c>
      <c r="I120" s="349">
        <f t="shared" si="35"/>
        <v>334.8</v>
      </c>
      <c r="J120" s="28"/>
    </row>
    <row r="121" spans="1:12" ht="28.5" x14ac:dyDescent="0.25">
      <c r="A121" s="2">
        <v>3</v>
      </c>
      <c r="B121" s="28" t="s">
        <v>82</v>
      </c>
      <c r="C121" s="27" t="s">
        <v>11</v>
      </c>
      <c r="D121" s="78">
        <v>1200</v>
      </c>
      <c r="E121" s="77">
        <v>0.7</v>
      </c>
      <c r="F121" s="349">
        <f t="shared" si="33"/>
        <v>0.76</v>
      </c>
      <c r="G121" s="72">
        <v>0.08</v>
      </c>
      <c r="H121" s="349">
        <f t="shared" si="34"/>
        <v>840</v>
      </c>
      <c r="I121" s="349">
        <f t="shared" si="35"/>
        <v>907.2</v>
      </c>
      <c r="J121" s="28"/>
    </row>
    <row r="122" spans="1:12" ht="28.5" x14ac:dyDescent="0.25">
      <c r="A122" s="2">
        <v>4</v>
      </c>
      <c r="B122" s="28" t="s">
        <v>83</v>
      </c>
      <c r="C122" s="27" t="s">
        <v>24</v>
      </c>
      <c r="D122" s="27">
        <v>50</v>
      </c>
      <c r="E122" s="77">
        <v>8.1</v>
      </c>
      <c r="F122" s="349">
        <f t="shared" si="33"/>
        <v>8.75</v>
      </c>
      <c r="G122" s="72">
        <v>0.08</v>
      </c>
      <c r="H122" s="349">
        <f t="shared" si="34"/>
        <v>405</v>
      </c>
      <c r="I122" s="349">
        <f t="shared" si="35"/>
        <v>437.4</v>
      </c>
      <c r="J122" s="28"/>
    </row>
    <row r="123" spans="1:12" ht="28.5" x14ac:dyDescent="0.25">
      <c r="A123" s="2">
        <v>5</v>
      </c>
      <c r="B123" s="28" t="s">
        <v>84</v>
      </c>
      <c r="C123" s="27" t="s">
        <v>11</v>
      </c>
      <c r="D123" s="27">
        <v>400</v>
      </c>
      <c r="E123" s="77">
        <v>1.2</v>
      </c>
      <c r="F123" s="349">
        <f t="shared" si="33"/>
        <v>1.3</v>
      </c>
      <c r="G123" s="72">
        <v>0.08</v>
      </c>
      <c r="H123" s="349">
        <f t="shared" si="34"/>
        <v>480</v>
      </c>
      <c r="I123" s="349">
        <f t="shared" si="35"/>
        <v>518.4</v>
      </c>
      <c r="J123" s="28"/>
    </row>
    <row r="124" spans="1:12" ht="28.5" x14ac:dyDescent="0.25">
      <c r="A124" s="2">
        <v>6</v>
      </c>
      <c r="B124" s="28" t="s">
        <v>339</v>
      </c>
      <c r="C124" s="27" t="s">
        <v>11</v>
      </c>
      <c r="D124" s="27">
        <v>200</v>
      </c>
      <c r="E124" s="77">
        <v>3</v>
      </c>
      <c r="F124" s="426">
        <f t="shared" si="33"/>
        <v>3.24</v>
      </c>
      <c r="G124" s="427">
        <v>0.08</v>
      </c>
      <c r="H124" s="426">
        <f t="shared" si="34"/>
        <v>600</v>
      </c>
      <c r="I124" s="426">
        <f t="shared" si="35"/>
        <v>648</v>
      </c>
      <c r="J124" s="28"/>
    </row>
    <row r="125" spans="1:12" x14ac:dyDescent="0.25">
      <c r="A125" s="2">
        <v>7</v>
      </c>
      <c r="B125" s="51" t="s">
        <v>85</v>
      </c>
      <c r="C125" s="74" t="s">
        <v>11</v>
      </c>
      <c r="D125" s="74">
        <v>40</v>
      </c>
      <c r="E125" s="93">
        <v>105</v>
      </c>
      <c r="F125" s="349">
        <f t="shared" si="33"/>
        <v>113.4</v>
      </c>
      <c r="G125" s="72">
        <v>0.08</v>
      </c>
      <c r="H125" s="349">
        <f t="shared" si="34"/>
        <v>4200</v>
      </c>
      <c r="I125" s="349">
        <f t="shared" si="35"/>
        <v>4536</v>
      </c>
      <c r="J125" s="51"/>
      <c r="K125" s="298"/>
      <c r="L125" s="298"/>
    </row>
    <row r="126" spans="1:12" x14ac:dyDescent="0.25">
      <c r="A126" s="2">
        <v>8</v>
      </c>
      <c r="B126" s="28" t="s">
        <v>86</v>
      </c>
      <c r="C126" s="27" t="s">
        <v>11</v>
      </c>
      <c r="D126" s="27">
        <v>25</v>
      </c>
      <c r="E126" s="77">
        <v>50</v>
      </c>
      <c r="F126" s="349">
        <f t="shared" si="33"/>
        <v>54</v>
      </c>
      <c r="G126" s="72">
        <v>0.08</v>
      </c>
      <c r="H126" s="349">
        <f t="shared" si="34"/>
        <v>1250</v>
      </c>
      <c r="I126" s="349">
        <f t="shared" si="35"/>
        <v>1350</v>
      </c>
      <c r="J126" s="28"/>
    </row>
    <row r="127" spans="1:12" ht="42.75" x14ac:dyDescent="0.25">
      <c r="A127" s="2">
        <v>9</v>
      </c>
      <c r="B127" s="28" t="s">
        <v>247</v>
      </c>
      <c r="C127" s="27" t="s">
        <v>37</v>
      </c>
      <c r="D127" s="27">
        <v>300</v>
      </c>
      <c r="E127" s="77">
        <v>2.8</v>
      </c>
      <c r="F127" s="349">
        <f t="shared" si="33"/>
        <v>3.02</v>
      </c>
      <c r="G127" s="72">
        <v>0.08</v>
      </c>
      <c r="H127" s="349">
        <f t="shared" si="34"/>
        <v>840</v>
      </c>
      <c r="I127" s="349">
        <f t="shared" si="35"/>
        <v>907.2</v>
      </c>
      <c r="J127" s="28"/>
    </row>
    <row r="128" spans="1:12" ht="42.75" x14ac:dyDescent="0.25">
      <c r="A128" s="2">
        <v>10</v>
      </c>
      <c r="B128" s="28" t="s">
        <v>248</v>
      </c>
      <c r="C128" s="27" t="s">
        <v>37</v>
      </c>
      <c r="D128" s="27">
        <v>120</v>
      </c>
      <c r="E128" s="77">
        <v>2.8</v>
      </c>
      <c r="F128" s="349">
        <f t="shared" si="33"/>
        <v>3.02</v>
      </c>
      <c r="G128" s="72">
        <v>0.08</v>
      </c>
      <c r="H128" s="349">
        <f t="shared" si="34"/>
        <v>336</v>
      </c>
      <c r="I128" s="349">
        <f t="shared" si="35"/>
        <v>362.88</v>
      </c>
      <c r="J128" s="28"/>
    </row>
    <row r="129" spans="1:10" ht="28.5" x14ac:dyDescent="0.25">
      <c r="A129" s="2">
        <v>11</v>
      </c>
      <c r="B129" s="28" t="s">
        <v>87</v>
      </c>
      <c r="C129" s="27" t="s">
        <v>37</v>
      </c>
      <c r="D129" s="27">
        <v>100</v>
      </c>
      <c r="E129" s="77">
        <v>35</v>
      </c>
      <c r="F129" s="349">
        <f t="shared" si="33"/>
        <v>43.05</v>
      </c>
      <c r="G129" s="72">
        <v>0.23</v>
      </c>
      <c r="H129" s="349">
        <f t="shared" si="34"/>
        <v>3500</v>
      </c>
      <c r="I129" s="349">
        <f t="shared" si="35"/>
        <v>4305</v>
      </c>
      <c r="J129" s="28"/>
    </row>
    <row r="130" spans="1:10" ht="59.25" customHeight="1" x14ac:dyDescent="0.25">
      <c r="A130" s="2">
        <v>12</v>
      </c>
      <c r="B130" s="28" t="s">
        <v>88</v>
      </c>
      <c r="C130" s="27" t="s">
        <v>37</v>
      </c>
      <c r="D130" s="27">
        <v>30</v>
      </c>
      <c r="E130" s="77">
        <v>62</v>
      </c>
      <c r="F130" s="349">
        <f t="shared" si="33"/>
        <v>66.959999999999994</v>
      </c>
      <c r="G130" s="72">
        <v>0.08</v>
      </c>
      <c r="H130" s="349">
        <f t="shared" si="34"/>
        <v>1860</v>
      </c>
      <c r="I130" s="349">
        <f t="shared" si="35"/>
        <v>2008.8</v>
      </c>
      <c r="J130" s="28"/>
    </row>
    <row r="131" spans="1:10" ht="48" customHeight="1" x14ac:dyDescent="0.25">
      <c r="A131" s="2">
        <v>13</v>
      </c>
      <c r="B131" s="28" t="s">
        <v>89</v>
      </c>
      <c r="C131" s="27" t="s">
        <v>90</v>
      </c>
      <c r="D131" s="27">
        <v>50</v>
      </c>
      <c r="E131" s="77">
        <v>15</v>
      </c>
      <c r="F131" s="349">
        <f t="shared" si="33"/>
        <v>16.2</v>
      </c>
      <c r="G131" s="72">
        <v>0.08</v>
      </c>
      <c r="H131" s="349">
        <f t="shared" si="34"/>
        <v>750</v>
      </c>
      <c r="I131" s="349">
        <f t="shared" si="35"/>
        <v>810</v>
      </c>
      <c r="J131" s="28"/>
    </row>
    <row r="132" spans="1:10" ht="62.25" customHeight="1" x14ac:dyDescent="0.25">
      <c r="A132" s="2">
        <v>14</v>
      </c>
      <c r="B132" s="28" t="s">
        <v>91</v>
      </c>
      <c r="C132" s="28" t="s">
        <v>92</v>
      </c>
      <c r="D132" s="28">
        <v>50</v>
      </c>
      <c r="E132" s="79">
        <v>5</v>
      </c>
      <c r="F132" s="349">
        <f t="shared" si="33"/>
        <v>5.4</v>
      </c>
      <c r="G132" s="72">
        <v>0.08</v>
      </c>
      <c r="H132" s="349">
        <f t="shared" si="34"/>
        <v>250</v>
      </c>
      <c r="I132" s="349">
        <f t="shared" si="35"/>
        <v>270</v>
      </c>
      <c r="J132" s="28"/>
    </row>
    <row r="133" spans="1:10" ht="158.25" customHeight="1" x14ac:dyDescent="0.25">
      <c r="A133" s="2">
        <v>15</v>
      </c>
      <c r="B133" s="28" t="s">
        <v>95</v>
      </c>
      <c r="C133" s="27" t="s">
        <v>14</v>
      </c>
      <c r="D133" s="27">
        <v>100</v>
      </c>
      <c r="E133" s="77">
        <v>42</v>
      </c>
      <c r="F133" s="349">
        <f t="shared" si="33"/>
        <v>45.36</v>
      </c>
      <c r="G133" s="72">
        <v>0.08</v>
      </c>
      <c r="H133" s="349">
        <f t="shared" si="34"/>
        <v>4200</v>
      </c>
      <c r="I133" s="349">
        <f t="shared" si="35"/>
        <v>4536</v>
      </c>
      <c r="J133" s="28"/>
    </row>
    <row r="134" spans="1:10" x14ac:dyDescent="0.25">
      <c r="A134" s="28"/>
      <c r="B134" s="28"/>
      <c r="C134" s="28"/>
      <c r="D134" s="28"/>
      <c r="E134" s="79"/>
      <c r="F134" s="79"/>
      <c r="G134" s="80" t="s">
        <v>21</v>
      </c>
      <c r="H134" s="81">
        <f>SUM(H119:H133)</f>
        <v>20661</v>
      </c>
      <c r="I134" s="81">
        <f>SUM(I119:I133)</f>
        <v>22838.880000000001</v>
      </c>
      <c r="J134" s="26"/>
    </row>
    <row r="135" spans="1:10" x14ac:dyDescent="0.25">
      <c r="A135" s="89"/>
      <c r="B135" s="89"/>
      <c r="C135" s="89"/>
      <c r="D135" s="89"/>
      <c r="E135" s="299"/>
      <c r="F135" s="299"/>
      <c r="G135" s="96"/>
      <c r="H135" s="300"/>
      <c r="I135" s="300"/>
      <c r="J135" s="34"/>
    </row>
    <row r="136" spans="1:10" x14ac:dyDescent="0.25">
      <c r="A136" s="89"/>
      <c r="B136" s="89"/>
      <c r="C136" s="89"/>
      <c r="D136" s="89"/>
      <c r="E136" s="299"/>
      <c r="F136" s="299"/>
      <c r="G136" s="96"/>
      <c r="H136" s="300"/>
      <c r="I136" s="300"/>
      <c r="J136" s="34"/>
    </row>
    <row r="137" spans="1:10" x14ac:dyDescent="0.25">
      <c r="A137" s="89"/>
      <c r="B137" s="89"/>
      <c r="C137" s="89"/>
      <c r="D137" s="89"/>
      <c r="E137" s="299"/>
      <c r="F137" s="299"/>
      <c r="G137" s="96"/>
      <c r="H137" s="300"/>
      <c r="I137" s="300"/>
      <c r="J137" s="34"/>
    </row>
    <row r="138" spans="1:10" x14ac:dyDescent="0.25">
      <c r="A138" s="46"/>
      <c r="B138" s="331" t="s">
        <v>320</v>
      </c>
      <c r="C138" s="46"/>
      <c r="D138" s="46"/>
      <c r="E138" s="46"/>
      <c r="F138" s="46"/>
      <c r="G138" s="46"/>
      <c r="H138" s="46"/>
      <c r="I138" s="46"/>
      <c r="J138" s="46"/>
    </row>
    <row r="139" spans="1:10" x14ac:dyDescent="0.25">
      <c r="A139" s="46"/>
      <c r="B139" s="46"/>
      <c r="C139" s="46"/>
      <c r="D139" s="46"/>
      <c r="E139" s="46"/>
      <c r="F139" s="46"/>
      <c r="G139" s="46"/>
      <c r="H139" s="46"/>
      <c r="I139" s="451"/>
      <c r="J139" s="452"/>
    </row>
    <row r="140" spans="1:10" ht="36" x14ac:dyDescent="0.25">
      <c r="A140" s="26" t="s">
        <v>0</v>
      </c>
      <c r="B140" s="26" t="s">
        <v>1</v>
      </c>
      <c r="C140" s="26" t="s">
        <v>2</v>
      </c>
      <c r="D140" s="26" t="s">
        <v>3</v>
      </c>
      <c r="E140" s="26" t="s">
        <v>4</v>
      </c>
      <c r="F140" s="26" t="s">
        <v>5</v>
      </c>
      <c r="G140" s="26" t="s">
        <v>6</v>
      </c>
      <c r="H140" s="26" t="s">
        <v>7</v>
      </c>
      <c r="I140" s="26" t="s">
        <v>8</v>
      </c>
      <c r="J140" s="26" t="s">
        <v>9</v>
      </c>
    </row>
    <row r="141" spans="1:10" ht="84" customHeight="1" x14ac:dyDescent="0.25">
      <c r="A141" s="27">
        <v>1</v>
      </c>
      <c r="B141" s="28" t="s">
        <v>96</v>
      </c>
      <c r="C141" s="27" t="s">
        <v>11</v>
      </c>
      <c r="D141" s="27">
        <v>1500</v>
      </c>
      <c r="E141" s="83">
        <v>9.9</v>
      </c>
      <c r="F141" s="350">
        <f>E141*1.08</f>
        <v>10.692000000000002</v>
      </c>
      <c r="G141" s="50">
        <v>0.08</v>
      </c>
      <c r="H141" s="350">
        <f>E141*D141</f>
        <v>14850</v>
      </c>
      <c r="I141" s="350">
        <f>H141*1.08</f>
        <v>16038.000000000002</v>
      </c>
      <c r="J141" s="27"/>
    </row>
    <row r="142" spans="1:10" ht="87.75" customHeight="1" x14ac:dyDescent="0.3">
      <c r="A142" s="27">
        <v>2</v>
      </c>
      <c r="B142" s="71" t="s">
        <v>308</v>
      </c>
      <c r="C142" s="27" t="s">
        <v>11</v>
      </c>
      <c r="D142" s="27">
        <v>200</v>
      </c>
      <c r="E142" s="83">
        <v>7.5</v>
      </c>
      <c r="F142" s="350">
        <f t="shared" ref="F142:F145" si="36">E142*1.08</f>
        <v>8.1000000000000014</v>
      </c>
      <c r="G142" s="50">
        <v>0.08</v>
      </c>
      <c r="H142" s="350">
        <f t="shared" ref="H142:H146" si="37">E142*D142</f>
        <v>1500</v>
      </c>
      <c r="I142" s="350">
        <f t="shared" ref="I142:I145" si="38">H142*1.08</f>
        <v>1620</v>
      </c>
      <c r="J142" s="27"/>
    </row>
    <row r="143" spans="1:10" ht="103.5" customHeight="1" x14ac:dyDescent="0.25">
      <c r="A143" s="27">
        <v>3</v>
      </c>
      <c r="B143" s="28" t="s">
        <v>97</v>
      </c>
      <c r="C143" s="27" t="s">
        <v>79</v>
      </c>
      <c r="D143" s="27">
        <v>50</v>
      </c>
      <c r="E143" s="83">
        <v>9.35</v>
      </c>
      <c r="F143" s="350">
        <f t="shared" si="36"/>
        <v>10.098000000000001</v>
      </c>
      <c r="G143" s="50">
        <v>0.08</v>
      </c>
      <c r="H143" s="350">
        <f t="shared" si="37"/>
        <v>467.5</v>
      </c>
      <c r="I143" s="350">
        <f t="shared" si="38"/>
        <v>504.90000000000003</v>
      </c>
      <c r="J143" s="27"/>
    </row>
    <row r="144" spans="1:10" ht="117.75" customHeight="1" x14ac:dyDescent="0.25">
      <c r="A144" s="27">
        <v>4</v>
      </c>
      <c r="B144" s="28" t="s">
        <v>98</v>
      </c>
      <c r="C144" s="27" t="s">
        <v>11</v>
      </c>
      <c r="D144" s="28">
        <v>300</v>
      </c>
      <c r="E144" s="83">
        <v>21</v>
      </c>
      <c r="F144" s="350">
        <f t="shared" si="36"/>
        <v>22.68</v>
      </c>
      <c r="G144" s="50">
        <v>0.08</v>
      </c>
      <c r="H144" s="350">
        <f t="shared" si="37"/>
        <v>6300</v>
      </c>
      <c r="I144" s="350">
        <f t="shared" si="38"/>
        <v>6804</v>
      </c>
      <c r="J144" s="27"/>
    </row>
    <row r="145" spans="1:10" ht="125.25" customHeight="1" x14ac:dyDescent="0.3">
      <c r="A145" s="27">
        <v>5</v>
      </c>
      <c r="B145" s="71" t="s">
        <v>309</v>
      </c>
      <c r="C145" s="27" t="s">
        <v>37</v>
      </c>
      <c r="D145" s="28">
        <v>200</v>
      </c>
      <c r="E145" s="83">
        <v>12.8</v>
      </c>
      <c r="F145" s="350">
        <f t="shared" si="36"/>
        <v>13.824000000000002</v>
      </c>
      <c r="G145" s="50">
        <v>0.08</v>
      </c>
      <c r="H145" s="350">
        <f t="shared" si="37"/>
        <v>2560</v>
      </c>
      <c r="I145" s="350">
        <f t="shared" si="38"/>
        <v>2764.8</v>
      </c>
      <c r="J145" s="27"/>
    </row>
    <row r="146" spans="1:10" ht="134.25" customHeight="1" x14ac:dyDescent="0.25">
      <c r="A146" s="27">
        <v>6</v>
      </c>
      <c r="B146" s="28" t="s">
        <v>99</v>
      </c>
      <c r="C146" s="27" t="s">
        <v>37</v>
      </c>
      <c r="D146" s="28">
        <v>500</v>
      </c>
      <c r="E146" s="83">
        <v>8</v>
      </c>
      <c r="F146" s="350">
        <f>E146*1.23</f>
        <v>9.84</v>
      </c>
      <c r="G146" s="50">
        <v>0.23</v>
      </c>
      <c r="H146" s="350">
        <f t="shared" si="37"/>
        <v>4000</v>
      </c>
      <c r="I146" s="350">
        <f>H146*1.23</f>
        <v>4920</v>
      </c>
      <c r="J146" s="27"/>
    </row>
    <row r="147" spans="1:10" x14ac:dyDescent="0.25">
      <c r="A147" s="46"/>
      <c r="B147" s="333"/>
      <c r="C147" s="333"/>
      <c r="D147" s="334"/>
      <c r="E147" s="332"/>
      <c r="F147" s="334"/>
      <c r="G147" s="26" t="s">
        <v>21</v>
      </c>
      <c r="H147" s="84">
        <f>SUM(H141:H146)</f>
        <v>29677.5</v>
      </c>
      <c r="I147" s="84">
        <f>SUM(I141:I146)</f>
        <v>32651.7</v>
      </c>
      <c r="J147" s="26"/>
    </row>
    <row r="148" spans="1:10" x14ac:dyDescent="0.25">
      <c r="A148" s="46"/>
      <c r="B148" s="89"/>
      <c r="C148" s="89"/>
      <c r="D148" s="89"/>
      <c r="E148" s="89"/>
      <c r="F148" s="89"/>
      <c r="G148" s="34"/>
      <c r="H148" s="351"/>
      <c r="I148" s="351"/>
      <c r="J148" s="34"/>
    </row>
    <row r="149" spans="1:10" x14ac:dyDescent="0.25">
      <c r="A149" s="46"/>
      <c r="B149" s="284" t="s">
        <v>280</v>
      </c>
      <c r="C149" s="89"/>
      <c r="D149" s="89"/>
      <c r="E149" s="89"/>
      <c r="F149" s="89"/>
      <c r="G149" s="34"/>
      <c r="H149" s="351"/>
      <c r="I149" s="351"/>
      <c r="J149" s="34"/>
    </row>
    <row r="150" spans="1:10" x14ac:dyDescent="0.25">
      <c r="A150" s="46"/>
      <c r="B150" s="46"/>
      <c r="C150" s="46"/>
      <c r="D150" s="46"/>
      <c r="E150" s="46"/>
      <c r="F150" s="46"/>
      <c r="G150" s="46"/>
      <c r="H150" s="46"/>
      <c r="I150" s="46"/>
      <c r="J150" s="46"/>
    </row>
    <row r="151" spans="1:10" x14ac:dyDescent="0.25">
      <c r="A151" s="46"/>
      <c r="B151" s="46"/>
      <c r="C151" s="46"/>
      <c r="D151" s="46"/>
      <c r="E151" s="46"/>
      <c r="F151" s="46"/>
      <c r="G151" s="46"/>
      <c r="H151" s="46"/>
      <c r="I151" s="46"/>
      <c r="J151" s="46"/>
    </row>
    <row r="152" spans="1:10" ht="36" x14ac:dyDescent="0.25">
      <c r="A152" s="25" t="s">
        <v>0</v>
      </c>
      <c r="B152" s="25" t="s">
        <v>1</v>
      </c>
      <c r="C152" s="25" t="s">
        <v>2</v>
      </c>
      <c r="D152" s="25" t="s">
        <v>3</v>
      </c>
      <c r="E152" s="26" t="s">
        <v>4</v>
      </c>
      <c r="F152" s="26" t="s">
        <v>5</v>
      </c>
      <c r="G152" s="26" t="s">
        <v>6</v>
      </c>
      <c r="H152" s="26" t="s">
        <v>7</v>
      </c>
      <c r="I152" s="26" t="s">
        <v>8</v>
      </c>
      <c r="J152" s="25" t="s">
        <v>9</v>
      </c>
    </row>
    <row r="153" spans="1:10" ht="156.75" x14ac:dyDescent="0.25">
      <c r="A153" s="27" t="s">
        <v>22</v>
      </c>
      <c r="B153" s="28" t="s">
        <v>100</v>
      </c>
      <c r="C153" s="27" t="s">
        <v>79</v>
      </c>
      <c r="D153" s="29">
        <v>3000</v>
      </c>
      <c r="E153" s="83">
        <v>1.95</v>
      </c>
      <c r="F153" s="83">
        <f>E153*1.08</f>
        <v>2.1059999999999999</v>
      </c>
      <c r="G153" s="50">
        <v>0.08</v>
      </c>
      <c r="H153" s="83">
        <f>E153*D153</f>
        <v>5850</v>
      </c>
      <c r="I153" s="83">
        <f>H153*1.08</f>
        <v>6318</v>
      </c>
      <c r="J153" s="27"/>
    </row>
    <row r="154" spans="1:10" ht="141" customHeight="1" x14ac:dyDescent="0.25">
      <c r="A154" s="27" t="s">
        <v>25</v>
      </c>
      <c r="B154" s="89" t="s">
        <v>310</v>
      </c>
      <c r="C154" s="27" t="s">
        <v>79</v>
      </c>
      <c r="D154" s="29">
        <v>6000</v>
      </c>
      <c r="E154" s="83">
        <v>1.6</v>
      </c>
      <c r="F154" s="83">
        <f t="shared" ref="F154:F155" si="39">E154*1.08</f>
        <v>1.7280000000000002</v>
      </c>
      <c r="G154" s="50">
        <v>0.08</v>
      </c>
      <c r="H154" s="83">
        <f t="shared" ref="H154:H155" si="40">E154*D154</f>
        <v>9600</v>
      </c>
      <c r="I154" s="83">
        <f t="shared" ref="I154:I155" si="41">H154*1.08</f>
        <v>10368</v>
      </c>
      <c r="J154" s="27"/>
    </row>
    <row r="155" spans="1:10" ht="142.5" x14ac:dyDescent="0.25">
      <c r="A155" s="27" t="s">
        <v>27</v>
      </c>
      <c r="B155" s="28" t="s">
        <v>101</v>
      </c>
      <c r="C155" s="27" t="s">
        <v>79</v>
      </c>
      <c r="D155" s="29">
        <v>1000</v>
      </c>
      <c r="E155" s="83">
        <v>2.2000000000000002</v>
      </c>
      <c r="F155" s="83">
        <f t="shared" si="39"/>
        <v>2.3760000000000003</v>
      </c>
      <c r="G155" s="50">
        <v>0.08</v>
      </c>
      <c r="H155" s="83">
        <f t="shared" si="40"/>
        <v>2200</v>
      </c>
      <c r="I155" s="83">
        <f t="shared" si="41"/>
        <v>2376</v>
      </c>
      <c r="J155" s="27"/>
    </row>
    <row r="156" spans="1:10" ht="409.5" x14ac:dyDescent="0.25">
      <c r="A156" s="27"/>
      <c r="B156" s="89" t="s">
        <v>311</v>
      </c>
      <c r="C156" s="27" t="s">
        <v>79</v>
      </c>
      <c r="D156" s="29">
        <v>500</v>
      </c>
      <c r="E156" s="83">
        <v>5.5</v>
      </c>
      <c r="F156" s="83">
        <f t="shared" ref="F156" si="42">E156*1.08</f>
        <v>5.94</v>
      </c>
      <c r="G156" s="50">
        <v>0.08</v>
      </c>
      <c r="H156" s="83">
        <f t="shared" ref="H156" si="43">E156*D156</f>
        <v>2750</v>
      </c>
      <c r="I156" s="83">
        <f t="shared" ref="I156" si="44">H156*1.08</f>
        <v>2970</v>
      </c>
      <c r="J156" s="27"/>
    </row>
    <row r="157" spans="1:10" x14ac:dyDescent="0.25">
      <c r="A157" s="67"/>
      <c r="B157" s="67"/>
      <c r="C157" s="67"/>
      <c r="D157" s="67"/>
      <c r="E157" s="67"/>
      <c r="F157" s="26"/>
      <c r="G157" s="26" t="s">
        <v>21</v>
      </c>
      <c r="H157" s="84">
        <f>SUM(H153:H156)</f>
        <v>20400</v>
      </c>
      <c r="I157" s="84">
        <f>SUM(I153:I156)</f>
        <v>22032</v>
      </c>
      <c r="J157" s="67"/>
    </row>
    <row r="158" spans="1:10" x14ac:dyDescent="0.25">
      <c r="A158" s="46"/>
      <c r="B158" s="46"/>
      <c r="C158" s="46"/>
      <c r="D158" s="46"/>
      <c r="E158" s="46"/>
      <c r="F158" s="46"/>
      <c r="G158" s="46"/>
      <c r="H158" s="46"/>
      <c r="I158" s="46"/>
      <c r="J158" s="46"/>
    </row>
    <row r="159" spans="1:10" x14ac:dyDescent="0.25">
      <c r="A159" s="46"/>
      <c r="B159" s="46"/>
      <c r="C159" s="46"/>
      <c r="D159" s="46"/>
      <c r="E159" s="46"/>
      <c r="F159" s="46"/>
      <c r="G159" s="46"/>
      <c r="H159" s="46"/>
      <c r="I159" s="46"/>
      <c r="J159" s="46"/>
    </row>
    <row r="160" spans="1:10" x14ac:dyDescent="0.25">
      <c r="A160" s="46"/>
      <c r="B160" s="282" t="s">
        <v>321</v>
      </c>
      <c r="C160" s="46"/>
      <c r="D160" s="46"/>
      <c r="E160" s="46"/>
      <c r="F160" s="46"/>
      <c r="G160" s="46"/>
      <c r="H160" s="46"/>
      <c r="I160" s="46"/>
      <c r="J160" s="46"/>
    </row>
    <row r="161" spans="1:10" x14ac:dyDescent="0.25">
      <c r="A161" s="46"/>
      <c r="B161" s="46"/>
      <c r="C161" s="46"/>
      <c r="D161" s="46"/>
      <c r="E161" s="46"/>
      <c r="F161" s="46"/>
      <c r="G161" s="46"/>
      <c r="H161" s="46"/>
      <c r="I161" s="46"/>
      <c r="J161" s="46"/>
    </row>
    <row r="162" spans="1:10" ht="36" x14ac:dyDescent="0.25">
      <c r="A162" s="25" t="s">
        <v>0</v>
      </c>
      <c r="B162" s="25" t="s">
        <v>1</v>
      </c>
      <c r="C162" s="25" t="s">
        <v>2</v>
      </c>
      <c r="D162" s="25" t="s">
        <v>3</v>
      </c>
      <c r="E162" s="26" t="s">
        <v>4</v>
      </c>
      <c r="F162" s="26" t="s">
        <v>5</v>
      </c>
      <c r="G162" s="26" t="s">
        <v>6</v>
      </c>
      <c r="H162" s="26" t="s">
        <v>7</v>
      </c>
      <c r="I162" s="26" t="s">
        <v>102</v>
      </c>
      <c r="J162" s="25" t="s">
        <v>9</v>
      </c>
    </row>
    <row r="163" spans="1:10" ht="39" customHeight="1" x14ac:dyDescent="0.3">
      <c r="A163" s="67" t="s">
        <v>22</v>
      </c>
      <c r="B163" s="28" t="s">
        <v>103</v>
      </c>
      <c r="C163" s="27" t="s">
        <v>11</v>
      </c>
      <c r="D163" s="27">
        <v>30</v>
      </c>
      <c r="E163" s="77">
        <v>5</v>
      </c>
      <c r="F163" s="77">
        <f>E163*1.08</f>
        <v>5.4</v>
      </c>
      <c r="G163" s="50">
        <v>0.08</v>
      </c>
      <c r="H163" s="77">
        <f>E163*D163</f>
        <v>150</v>
      </c>
      <c r="I163" s="77">
        <f>H163*1.08</f>
        <v>162</v>
      </c>
      <c r="J163" s="27"/>
    </row>
    <row r="164" spans="1:10" ht="118.9" customHeight="1" x14ac:dyDescent="0.3">
      <c r="A164" s="67" t="s">
        <v>25</v>
      </c>
      <c r="B164" s="28" t="s">
        <v>104</v>
      </c>
      <c r="C164" s="27" t="s">
        <v>11</v>
      </c>
      <c r="D164" s="27">
        <v>700</v>
      </c>
      <c r="E164" s="77">
        <v>2.2999999999999998</v>
      </c>
      <c r="F164" s="77">
        <f t="shared" ref="F164:F166" si="45">E164*1.08</f>
        <v>2.484</v>
      </c>
      <c r="G164" s="50">
        <v>0.08</v>
      </c>
      <c r="H164" s="77">
        <f t="shared" ref="H164:H166" si="46">E164*D164</f>
        <v>1609.9999999999998</v>
      </c>
      <c r="I164" s="77">
        <f t="shared" ref="I164:I166" si="47">H164*1.08</f>
        <v>1738.8</v>
      </c>
      <c r="J164" s="27"/>
    </row>
    <row r="165" spans="1:10" ht="99.75" x14ac:dyDescent="0.3">
      <c r="A165" s="67" t="s">
        <v>27</v>
      </c>
      <c r="B165" s="28" t="s">
        <v>105</v>
      </c>
      <c r="C165" s="27" t="s">
        <v>11</v>
      </c>
      <c r="D165" s="27">
        <v>700</v>
      </c>
      <c r="E165" s="77">
        <v>5.7</v>
      </c>
      <c r="F165" s="77">
        <f t="shared" si="45"/>
        <v>6.1560000000000006</v>
      </c>
      <c r="G165" s="50">
        <v>0.08</v>
      </c>
      <c r="H165" s="77">
        <f t="shared" si="46"/>
        <v>3990</v>
      </c>
      <c r="I165" s="77">
        <f t="shared" si="47"/>
        <v>4309.2000000000007</v>
      </c>
      <c r="J165" s="27"/>
    </row>
    <row r="166" spans="1:10" ht="62.25" customHeight="1" x14ac:dyDescent="0.3">
      <c r="A166" s="67" t="s">
        <v>29</v>
      </c>
      <c r="B166" s="28" t="s">
        <v>106</v>
      </c>
      <c r="C166" s="27" t="s">
        <v>11</v>
      </c>
      <c r="D166" s="29">
        <v>1000</v>
      </c>
      <c r="E166" s="77">
        <v>1.3</v>
      </c>
      <c r="F166" s="77">
        <f t="shared" si="45"/>
        <v>1.4040000000000001</v>
      </c>
      <c r="G166" s="50">
        <v>0.08</v>
      </c>
      <c r="H166" s="77">
        <f t="shared" si="46"/>
        <v>1300</v>
      </c>
      <c r="I166" s="77">
        <f t="shared" si="47"/>
        <v>1404</v>
      </c>
      <c r="J166" s="27"/>
    </row>
    <row r="167" spans="1:10" x14ac:dyDescent="0.25">
      <c r="A167" s="67"/>
      <c r="B167" s="67"/>
      <c r="C167" s="67"/>
      <c r="D167" s="67"/>
      <c r="E167" s="67"/>
      <c r="F167" s="67"/>
      <c r="G167" s="35" t="s">
        <v>21</v>
      </c>
      <c r="H167" s="85">
        <f>SUM(H163:H166)</f>
        <v>7050</v>
      </c>
      <c r="I167" s="85">
        <f>SUM(I163:I166)</f>
        <v>7614.0000000000009</v>
      </c>
      <c r="J167" s="35"/>
    </row>
    <row r="168" spans="1:10" x14ac:dyDescent="0.25">
      <c r="A168" s="46"/>
      <c r="B168" s="46"/>
      <c r="C168" s="46"/>
      <c r="D168" s="46"/>
      <c r="E168" s="46"/>
      <c r="F168" s="46"/>
      <c r="G168" s="36"/>
      <c r="H168" s="285"/>
      <c r="I168" s="285"/>
      <c r="J168" s="36"/>
    </row>
    <row r="169" spans="1:10" x14ac:dyDescent="0.25">
      <c r="A169" s="46"/>
      <c r="B169" s="46"/>
      <c r="C169" s="46"/>
      <c r="D169" s="46"/>
      <c r="E169" s="46"/>
      <c r="F169" s="46"/>
      <c r="G169" s="36"/>
      <c r="H169" s="285"/>
      <c r="I169" s="285"/>
      <c r="J169" s="36"/>
    </row>
    <row r="170" spans="1:10" x14ac:dyDescent="0.25">
      <c r="A170" s="46"/>
      <c r="B170" s="331" t="s">
        <v>325</v>
      </c>
      <c r="C170" s="46"/>
      <c r="D170" s="46"/>
      <c r="E170" s="46"/>
      <c r="F170" s="46"/>
      <c r="G170" s="36"/>
      <c r="H170" s="285"/>
      <c r="I170" s="285"/>
      <c r="J170" s="36"/>
    </row>
    <row r="171" spans="1:10" x14ac:dyDescent="0.25">
      <c r="A171" s="46"/>
      <c r="B171" s="46"/>
      <c r="C171" s="46"/>
      <c r="D171" s="46"/>
      <c r="E171" s="46"/>
      <c r="F171" s="46"/>
      <c r="G171" s="46"/>
      <c r="H171" s="46"/>
      <c r="I171" s="46"/>
      <c r="J171" s="46"/>
    </row>
    <row r="172" spans="1:10" x14ac:dyDescent="0.25">
      <c r="A172" s="46"/>
      <c r="B172" s="46"/>
      <c r="C172" s="46"/>
      <c r="D172" s="46"/>
      <c r="E172" s="46"/>
      <c r="F172" s="46"/>
      <c r="G172" s="46"/>
      <c r="H172" s="46"/>
      <c r="I172" s="46"/>
      <c r="J172" s="46"/>
    </row>
    <row r="173" spans="1:10" ht="24" x14ac:dyDescent="0.25">
      <c r="A173" s="25" t="s">
        <v>0</v>
      </c>
      <c r="B173" s="25" t="s">
        <v>1</v>
      </c>
      <c r="C173" s="25" t="s">
        <v>2</v>
      </c>
      <c r="D173" s="25" t="s">
        <v>3</v>
      </c>
      <c r="E173" s="26" t="s">
        <v>47</v>
      </c>
      <c r="F173" s="26" t="s">
        <v>5</v>
      </c>
      <c r="G173" s="26" t="s">
        <v>6</v>
      </c>
      <c r="H173" s="26" t="s">
        <v>7</v>
      </c>
      <c r="I173" s="26" t="s">
        <v>8</v>
      </c>
      <c r="J173" s="25" t="s">
        <v>9</v>
      </c>
    </row>
    <row r="174" spans="1:10" ht="240" customHeight="1" x14ac:dyDescent="0.25">
      <c r="A174" s="27" t="s">
        <v>22</v>
      </c>
      <c r="B174" s="28" t="s">
        <v>107</v>
      </c>
      <c r="C174" s="27" t="s">
        <v>11</v>
      </c>
      <c r="D174" s="29">
        <v>3500</v>
      </c>
      <c r="E174" s="86">
        <v>7.5</v>
      </c>
      <c r="F174" s="77">
        <f>E174*1.08</f>
        <v>8.1000000000000014</v>
      </c>
      <c r="G174" s="50">
        <v>0.08</v>
      </c>
      <c r="H174" s="86">
        <f>E174*D174</f>
        <v>26250</v>
      </c>
      <c r="I174" s="86">
        <f>H174*1.08</f>
        <v>28350.000000000004</v>
      </c>
      <c r="J174" s="27"/>
    </row>
    <row r="175" spans="1:10" ht="242.25" x14ac:dyDescent="0.25">
      <c r="A175" s="27" t="s">
        <v>25</v>
      </c>
      <c r="B175" s="28" t="s">
        <v>108</v>
      </c>
      <c r="C175" s="27" t="s">
        <v>11</v>
      </c>
      <c r="D175" s="27">
        <v>700</v>
      </c>
      <c r="E175" s="86">
        <v>7.7</v>
      </c>
      <c r="F175" s="77">
        <f t="shared" ref="F175:F178" si="48">E175*1.08</f>
        <v>8.3160000000000007</v>
      </c>
      <c r="G175" s="50">
        <v>0.08</v>
      </c>
      <c r="H175" s="86">
        <f t="shared" ref="H175:H178" si="49">E175*D175</f>
        <v>5390</v>
      </c>
      <c r="I175" s="86">
        <f t="shared" ref="I175:I178" si="50">H175*1.08</f>
        <v>5821.2000000000007</v>
      </c>
      <c r="J175" s="27"/>
    </row>
    <row r="176" spans="1:10" ht="75" customHeight="1" x14ac:dyDescent="0.25">
      <c r="A176" s="27" t="s">
        <v>27</v>
      </c>
      <c r="B176" s="337" t="s">
        <v>326</v>
      </c>
      <c r="C176" s="27" t="s">
        <v>37</v>
      </c>
      <c r="D176" s="27">
        <v>1000</v>
      </c>
      <c r="E176" s="86">
        <v>3.5</v>
      </c>
      <c r="F176" s="77">
        <f t="shared" ref="F176" si="51">E176*1.08</f>
        <v>3.7800000000000002</v>
      </c>
      <c r="G176" s="50">
        <v>0.08</v>
      </c>
      <c r="H176" s="86">
        <f t="shared" ref="H176" si="52">E176*D176</f>
        <v>3500</v>
      </c>
      <c r="I176" s="86">
        <f t="shared" ref="I176" si="53">H176*1.08</f>
        <v>3780.0000000000005</v>
      </c>
      <c r="J176" s="27"/>
    </row>
    <row r="177" spans="1:10" ht="235.5" customHeight="1" x14ac:dyDescent="0.25">
      <c r="A177" s="27" t="s">
        <v>29</v>
      </c>
      <c r="B177" s="311" t="s">
        <v>327</v>
      </c>
      <c r="C177" s="28" t="s">
        <v>11</v>
      </c>
      <c r="D177" s="78">
        <v>6500</v>
      </c>
      <c r="E177" s="27">
        <v>2</v>
      </c>
      <c r="F177" s="77">
        <f t="shared" si="48"/>
        <v>2.16</v>
      </c>
      <c r="G177" s="50">
        <v>0.08</v>
      </c>
      <c r="H177" s="86">
        <f t="shared" si="49"/>
        <v>13000</v>
      </c>
      <c r="I177" s="86">
        <f t="shared" si="50"/>
        <v>14040.000000000002</v>
      </c>
      <c r="J177" s="27"/>
    </row>
    <row r="178" spans="1:10" ht="199.5" x14ac:dyDescent="0.25">
      <c r="A178" s="27" t="s">
        <v>31</v>
      </c>
      <c r="B178" s="51" t="s">
        <v>328</v>
      </c>
      <c r="C178" s="27" t="s">
        <v>37</v>
      </c>
      <c r="D178" s="27">
        <v>5000</v>
      </c>
      <c r="E178" s="86">
        <v>13.5</v>
      </c>
      <c r="F178" s="77">
        <f t="shared" si="48"/>
        <v>14.580000000000002</v>
      </c>
      <c r="G178" s="50">
        <v>0.08</v>
      </c>
      <c r="H178" s="86">
        <f t="shared" si="49"/>
        <v>67500</v>
      </c>
      <c r="I178" s="86">
        <f t="shared" si="50"/>
        <v>72900</v>
      </c>
      <c r="J178" s="27"/>
    </row>
    <row r="179" spans="1:10" x14ac:dyDescent="0.25">
      <c r="A179" s="444"/>
      <c r="B179" s="445"/>
      <c r="C179" s="445"/>
      <c r="D179" s="445"/>
      <c r="E179" s="445"/>
      <c r="F179" s="446"/>
      <c r="G179" s="449" t="s">
        <v>21</v>
      </c>
      <c r="H179" s="454">
        <f>SUM(H174:H178)</f>
        <v>115640</v>
      </c>
      <c r="I179" s="454">
        <f>SUM(I174:I178)</f>
        <v>124891.20000000001</v>
      </c>
      <c r="J179" s="449"/>
    </row>
    <row r="180" spans="1:10" x14ac:dyDescent="0.25">
      <c r="A180" s="458"/>
      <c r="B180" s="459"/>
      <c r="C180" s="459"/>
      <c r="D180" s="459"/>
      <c r="E180" s="459"/>
      <c r="F180" s="460"/>
      <c r="G180" s="449"/>
      <c r="H180" s="449"/>
      <c r="I180" s="449"/>
      <c r="J180" s="449"/>
    </row>
    <row r="181" spans="1:10" x14ac:dyDescent="0.25">
      <c r="A181" s="46"/>
      <c r="B181" s="331" t="s">
        <v>281</v>
      </c>
      <c r="C181" s="46"/>
      <c r="D181" s="46"/>
      <c r="E181" s="46"/>
      <c r="F181" s="46"/>
      <c r="G181" s="46"/>
      <c r="H181" s="46"/>
      <c r="I181" s="46"/>
      <c r="J181" s="46"/>
    </row>
    <row r="182" spans="1:10" x14ac:dyDescent="0.25">
      <c r="A182" s="46"/>
      <c r="B182" s="89"/>
      <c r="C182" s="46"/>
      <c r="D182" s="46"/>
      <c r="E182" s="46"/>
      <c r="F182" s="46"/>
      <c r="G182" s="46"/>
      <c r="H182" s="46"/>
      <c r="I182" s="46"/>
      <c r="J182" s="46"/>
    </row>
    <row r="183" spans="1:10" ht="24" x14ac:dyDescent="0.25">
      <c r="A183" s="59" t="s">
        <v>0</v>
      </c>
      <c r="B183" s="59" t="s">
        <v>1</v>
      </c>
      <c r="C183" s="59" t="s">
        <v>2</v>
      </c>
      <c r="D183" s="59" t="s">
        <v>3</v>
      </c>
      <c r="E183" s="61" t="s">
        <v>47</v>
      </c>
      <c r="F183" s="61" t="s">
        <v>48</v>
      </c>
      <c r="G183" s="61" t="s">
        <v>6</v>
      </c>
      <c r="H183" s="61" t="s">
        <v>7</v>
      </c>
      <c r="I183" s="61" t="s">
        <v>8</v>
      </c>
      <c r="J183" s="59" t="s">
        <v>9</v>
      </c>
    </row>
    <row r="184" spans="1:10" ht="42.75" x14ac:dyDescent="0.25">
      <c r="A184" s="27">
        <v>1</v>
      </c>
      <c r="B184" s="28" t="s">
        <v>109</v>
      </c>
      <c r="C184" s="27" t="s">
        <v>37</v>
      </c>
      <c r="D184" s="29">
        <v>1000</v>
      </c>
      <c r="E184" s="83">
        <v>1.3</v>
      </c>
      <c r="F184" s="83">
        <f>E184*1.08</f>
        <v>1.4040000000000001</v>
      </c>
      <c r="G184" s="50">
        <v>0.08</v>
      </c>
      <c r="H184" s="83">
        <f>E184*D184</f>
        <v>1300</v>
      </c>
      <c r="I184" s="83">
        <f>H184*1.08</f>
        <v>1404</v>
      </c>
      <c r="J184" s="27"/>
    </row>
    <row r="185" spans="1:10" ht="28.5" x14ac:dyDescent="0.25">
      <c r="A185" s="27">
        <v>2</v>
      </c>
      <c r="B185" s="28" t="s">
        <v>110</v>
      </c>
      <c r="C185" s="27" t="s">
        <v>37</v>
      </c>
      <c r="D185" s="29">
        <v>3000</v>
      </c>
      <c r="E185" s="83">
        <v>1.3</v>
      </c>
      <c r="F185" s="83">
        <f t="shared" ref="F185:F186" si="54">E185*1.08</f>
        <v>1.4040000000000001</v>
      </c>
      <c r="G185" s="50">
        <v>0.08</v>
      </c>
      <c r="H185" s="83">
        <f t="shared" ref="H185:H186" si="55">E185*D185</f>
        <v>3900</v>
      </c>
      <c r="I185" s="83">
        <f t="shared" ref="I185:I186" si="56">H185*1.08</f>
        <v>4212</v>
      </c>
      <c r="J185" s="27"/>
    </row>
    <row r="186" spans="1:10" ht="28.5" x14ac:dyDescent="0.25">
      <c r="A186" s="27">
        <v>3</v>
      </c>
      <c r="B186" s="28" t="s">
        <v>111</v>
      </c>
      <c r="C186" s="27" t="s">
        <v>37</v>
      </c>
      <c r="D186" s="27">
        <v>100</v>
      </c>
      <c r="E186" s="83">
        <v>2.2999999999999998</v>
      </c>
      <c r="F186" s="83">
        <f t="shared" si="54"/>
        <v>2.484</v>
      </c>
      <c r="G186" s="50">
        <v>0.08</v>
      </c>
      <c r="H186" s="83">
        <f t="shared" si="55"/>
        <v>229.99999999999997</v>
      </c>
      <c r="I186" s="83">
        <f t="shared" si="56"/>
        <v>248.39999999999998</v>
      </c>
      <c r="J186" s="27"/>
    </row>
    <row r="187" spans="1:10" x14ac:dyDescent="0.25">
      <c r="A187" s="440"/>
      <c r="B187" s="440"/>
      <c r="C187" s="440"/>
      <c r="D187" s="440"/>
      <c r="E187" s="440"/>
      <c r="F187" s="441"/>
      <c r="G187" s="26" t="s">
        <v>21</v>
      </c>
      <c r="H187" s="84">
        <f>SUM(H184:H186)</f>
        <v>5430</v>
      </c>
      <c r="I187" s="84">
        <f>SUM(I184:I186)</f>
        <v>5864.4</v>
      </c>
      <c r="J187" s="26"/>
    </row>
    <row r="188" spans="1:10" x14ac:dyDescent="0.25">
      <c r="A188" s="46"/>
      <c r="B188" s="331" t="s">
        <v>283</v>
      </c>
      <c r="C188" s="46"/>
      <c r="D188" s="46"/>
      <c r="E188" s="46"/>
      <c r="F188" s="46"/>
      <c r="G188" s="46"/>
      <c r="H188" s="46"/>
      <c r="I188" s="46"/>
      <c r="J188" s="46"/>
    </row>
    <row r="189" spans="1:10" x14ac:dyDescent="0.25">
      <c r="A189" s="398"/>
      <c r="B189" s="398"/>
      <c r="C189" s="398"/>
      <c r="D189" s="398"/>
      <c r="E189" s="398"/>
      <c r="F189" s="398"/>
      <c r="G189" s="398"/>
      <c r="H189" s="398"/>
      <c r="I189" s="398"/>
      <c r="J189" s="398"/>
    </row>
    <row r="190" spans="1:10" ht="24" x14ac:dyDescent="0.25">
      <c r="A190" s="25" t="s">
        <v>0</v>
      </c>
      <c r="B190" s="25" t="s">
        <v>1</v>
      </c>
      <c r="C190" s="25" t="s">
        <v>2</v>
      </c>
      <c r="D190" s="25" t="s">
        <v>3</v>
      </c>
      <c r="E190" s="26" t="s">
        <v>47</v>
      </c>
      <c r="F190" s="26" t="s">
        <v>48</v>
      </c>
      <c r="G190" s="26" t="s">
        <v>6</v>
      </c>
      <c r="H190" s="26" t="s">
        <v>7</v>
      </c>
      <c r="I190" s="26" t="s">
        <v>8</v>
      </c>
      <c r="J190" s="25" t="s">
        <v>9</v>
      </c>
    </row>
    <row r="191" spans="1:10" ht="114" x14ac:dyDescent="0.25">
      <c r="A191" s="27">
        <v>1</v>
      </c>
      <c r="B191" s="28" t="s">
        <v>112</v>
      </c>
      <c r="C191" s="27" t="s">
        <v>11</v>
      </c>
      <c r="D191" s="29">
        <v>9000</v>
      </c>
      <c r="E191" s="77">
        <v>0.09</v>
      </c>
      <c r="F191" s="77">
        <f>E191*1.08</f>
        <v>9.7200000000000009E-2</v>
      </c>
      <c r="G191" s="50">
        <v>0.08</v>
      </c>
      <c r="H191" s="86">
        <f>E191*D191</f>
        <v>810</v>
      </c>
      <c r="I191" s="86">
        <f>H191*1.08</f>
        <v>874.80000000000007</v>
      </c>
      <c r="J191" s="27"/>
    </row>
    <row r="192" spans="1:10" ht="142.5" x14ac:dyDescent="0.25">
      <c r="A192" s="28">
        <v>4</v>
      </c>
      <c r="B192" s="28" t="s">
        <v>113</v>
      </c>
      <c r="C192" s="27" t="s">
        <v>11</v>
      </c>
      <c r="D192" s="27">
        <v>1000</v>
      </c>
      <c r="E192" s="77">
        <v>0.12</v>
      </c>
      <c r="F192" s="77">
        <f t="shared" ref="F192" si="57">E192*1.08</f>
        <v>0.12959999999999999</v>
      </c>
      <c r="G192" s="50">
        <v>0.08</v>
      </c>
      <c r="H192" s="86">
        <f t="shared" ref="H192" si="58">E192*D192</f>
        <v>120</v>
      </c>
      <c r="I192" s="86">
        <f t="shared" ref="I192" si="59">H192*1.08</f>
        <v>129.60000000000002</v>
      </c>
      <c r="J192" s="27"/>
    </row>
    <row r="193" spans="1:16" x14ac:dyDescent="0.25">
      <c r="A193" s="46"/>
      <c r="B193" s="46"/>
      <c r="C193" s="46"/>
      <c r="D193" s="46"/>
      <c r="E193" s="46"/>
      <c r="F193" s="46"/>
      <c r="G193" s="35" t="s">
        <v>21</v>
      </c>
      <c r="H193" s="90">
        <f>SUM(H191:H192)</f>
        <v>930</v>
      </c>
      <c r="I193" s="88">
        <f>SUM(I191:I192)</f>
        <v>1004.4000000000001</v>
      </c>
      <c r="J193" s="26"/>
    </row>
    <row r="194" spans="1:16" x14ac:dyDescent="0.25">
      <c r="A194" s="46"/>
      <c r="B194" s="46"/>
      <c r="C194" s="46"/>
      <c r="D194" s="46"/>
      <c r="E194" s="46"/>
      <c r="F194" s="46"/>
      <c r="G194" s="46"/>
      <c r="H194" s="46"/>
      <c r="I194" s="46"/>
      <c r="J194" s="46"/>
    </row>
    <row r="195" spans="1:16" x14ac:dyDescent="0.25">
      <c r="A195" s="46"/>
      <c r="B195" s="46"/>
      <c r="C195" s="46"/>
      <c r="D195" s="46"/>
      <c r="E195" s="46"/>
      <c r="F195" s="46"/>
      <c r="G195" s="46"/>
      <c r="H195" s="46"/>
      <c r="I195" s="46"/>
      <c r="J195" s="46"/>
    </row>
    <row r="196" spans="1:16" x14ac:dyDescent="0.25">
      <c r="A196" s="46"/>
      <c r="B196" s="282" t="s">
        <v>284</v>
      </c>
      <c r="C196" s="46"/>
      <c r="D196" s="46"/>
      <c r="E196" s="46"/>
      <c r="F196" s="46"/>
      <c r="G196" s="46"/>
      <c r="H196" s="46"/>
      <c r="I196" s="451"/>
      <c r="J196" s="452"/>
    </row>
    <row r="197" spans="1:16" x14ac:dyDescent="0.25">
      <c r="A197" s="46"/>
      <c r="B197" s="46"/>
      <c r="C197" s="46"/>
      <c r="D197" s="46"/>
      <c r="E197" s="46"/>
      <c r="F197" s="46"/>
      <c r="G197" s="46"/>
      <c r="H197" s="46"/>
      <c r="I197" s="46"/>
      <c r="J197" s="46"/>
    </row>
    <row r="198" spans="1:16" ht="24" x14ac:dyDescent="0.25">
      <c r="A198" s="25" t="s">
        <v>0</v>
      </c>
      <c r="B198" s="87" t="s">
        <v>1</v>
      </c>
      <c r="C198" s="26" t="s">
        <v>2</v>
      </c>
      <c r="D198" s="26" t="s">
        <v>3</v>
      </c>
      <c r="E198" s="26" t="s">
        <v>47</v>
      </c>
      <c r="F198" s="26" t="s">
        <v>48</v>
      </c>
      <c r="G198" s="26" t="s">
        <v>6</v>
      </c>
      <c r="H198" s="26" t="s">
        <v>7</v>
      </c>
      <c r="I198" s="26" t="s">
        <v>8</v>
      </c>
      <c r="J198" s="26" t="s">
        <v>9</v>
      </c>
    </row>
    <row r="199" spans="1:16" ht="205.5" customHeight="1" x14ac:dyDescent="0.25">
      <c r="A199" s="51" t="s">
        <v>22</v>
      </c>
      <c r="B199" s="399" t="s">
        <v>116</v>
      </c>
      <c r="C199" s="74" t="s">
        <v>11</v>
      </c>
      <c r="D199" s="74">
        <v>20</v>
      </c>
      <c r="E199" s="93">
        <v>120</v>
      </c>
      <c r="F199" s="93">
        <f>E199*1.08</f>
        <v>129.60000000000002</v>
      </c>
      <c r="G199" s="313">
        <v>0.08</v>
      </c>
      <c r="H199" s="93">
        <f>E199*D199</f>
        <v>2400</v>
      </c>
      <c r="I199" s="93">
        <f>H199*1.08</f>
        <v>2592</v>
      </c>
      <c r="J199" s="352"/>
      <c r="N199" s="443"/>
      <c r="O199" s="443"/>
      <c r="P199" s="443"/>
    </row>
    <row r="200" spans="1:16" ht="80.25" customHeight="1" x14ac:dyDescent="0.25">
      <c r="A200" s="51" t="s">
        <v>25</v>
      </c>
      <c r="B200" s="399" t="s">
        <v>117</v>
      </c>
      <c r="C200" s="74" t="s">
        <v>118</v>
      </c>
      <c r="D200" s="74">
        <v>600</v>
      </c>
      <c r="E200" s="93">
        <v>91</v>
      </c>
      <c r="F200" s="93">
        <f t="shared" ref="F200:F204" si="60">E200*1.08</f>
        <v>98.28</v>
      </c>
      <c r="G200" s="313">
        <v>0.08</v>
      </c>
      <c r="H200" s="93">
        <f t="shared" ref="H200:H204" si="61">E200*D200</f>
        <v>54600</v>
      </c>
      <c r="I200" s="93">
        <f t="shared" ref="I200:I204" si="62">H200*1.08</f>
        <v>58968.000000000007</v>
      </c>
      <c r="J200" s="352"/>
    </row>
    <row r="201" spans="1:16" ht="81" customHeight="1" x14ac:dyDescent="0.25">
      <c r="A201" s="51" t="s">
        <v>27</v>
      </c>
      <c r="B201" s="399" t="s">
        <v>119</v>
      </c>
      <c r="C201" s="74" t="s">
        <v>24</v>
      </c>
      <c r="D201" s="74">
        <v>120</v>
      </c>
      <c r="E201" s="93">
        <v>165</v>
      </c>
      <c r="F201" s="93">
        <f t="shared" si="60"/>
        <v>178.20000000000002</v>
      </c>
      <c r="G201" s="313">
        <v>0.08</v>
      </c>
      <c r="H201" s="93">
        <f t="shared" si="61"/>
        <v>19800</v>
      </c>
      <c r="I201" s="93">
        <f t="shared" si="62"/>
        <v>21384</v>
      </c>
      <c r="J201" s="352"/>
    </row>
    <row r="202" spans="1:16" ht="216.75" customHeight="1" x14ac:dyDescent="0.25">
      <c r="A202" s="353" t="s">
        <v>29</v>
      </c>
      <c r="B202" s="400" t="s">
        <v>120</v>
      </c>
      <c r="C202" s="354" t="s">
        <v>72</v>
      </c>
      <c r="D202" s="354">
        <v>40</v>
      </c>
      <c r="E202" s="225">
        <v>105</v>
      </c>
      <c r="F202" s="93">
        <f t="shared" si="60"/>
        <v>113.4</v>
      </c>
      <c r="G202" s="313">
        <v>0.08</v>
      </c>
      <c r="H202" s="93">
        <f t="shared" si="61"/>
        <v>4200</v>
      </c>
      <c r="I202" s="93">
        <f t="shared" si="62"/>
        <v>4536</v>
      </c>
      <c r="J202" s="355"/>
    </row>
    <row r="203" spans="1:16" ht="185.25" x14ac:dyDescent="0.25">
      <c r="A203" s="28">
        <v>5</v>
      </c>
      <c r="B203" s="399" t="s">
        <v>121</v>
      </c>
      <c r="C203" s="74" t="s">
        <v>14</v>
      </c>
      <c r="D203" s="74">
        <v>300</v>
      </c>
      <c r="E203" s="93">
        <v>15</v>
      </c>
      <c r="F203" s="77">
        <f t="shared" si="60"/>
        <v>16.200000000000003</v>
      </c>
      <c r="G203" s="50">
        <v>0.08</v>
      </c>
      <c r="H203" s="77">
        <f t="shared" si="61"/>
        <v>4500</v>
      </c>
      <c r="I203" s="77">
        <f t="shared" si="62"/>
        <v>4860</v>
      </c>
      <c r="J203" s="92"/>
    </row>
    <row r="204" spans="1:16" ht="85.5" x14ac:dyDescent="0.25">
      <c r="A204" s="28">
        <v>6</v>
      </c>
      <c r="B204" s="399" t="s">
        <v>122</v>
      </c>
      <c r="C204" s="74" t="s">
        <v>11</v>
      </c>
      <c r="D204" s="74">
        <v>140</v>
      </c>
      <c r="E204" s="93">
        <v>42</v>
      </c>
      <c r="F204" s="77">
        <f t="shared" si="60"/>
        <v>45.36</v>
      </c>
      <c r="G204" s="50">
        <v>0.08</v>
      </c>
      <c r="H204" s="77">
        <f t="shared" si="61"/>
        <v>5880</v>
      </c>
      <c r="I204" s="77">
        <f t="shared" si="62"/>
        <v>6350.4000000000005</v>
      </c>
      <c r="J204" s="92"/>
    </row>
    <row r="205" spans="1:16" x14ac:dyDescent="0.25">
      <c r="A205" s="46"/>
      <c r="B205" s="401"/>
      <c r="C205" s="398"/>
      <c r="D205" s="398"/>
      <c r="E205" s="398"/>
      <c r="F205" s="398"/>
      <c r="G205" s="52" t="s">
        <v>21</v>
      </c>
      <c r="H205" s="94">
        <f>SUM(H199:H204)</f>
        <v>91380</v>
      </c>
      <c r="I205" s="94">
        <f>SUM(I199:I204)</f>
        <v>98690.4</v>
      </c>
      <c r="J205" s="52"/>
    </row>
    <row r="206" spans="1:16" x14ac:dyDescent="0.25">
      <c r="A206" s="46"/>
      <c r="B206" s="46"/>
      <c r="C206" s="46"/>
      <c r="D206" s="46"/>
      <c r="E206" s="46"/>
      <c r="F206" s="46"/>
      <c r="G206" s="46"/>
      <c r="H206" s="46"/>
      <c r="I206" s="46"/>
      <c r="J206" s="46"/>
    </row>
    <row r="207" spans="1:16" x14ac:dyDescent="0.25">
      <c r="A207" s="46"/>
      <c r="B207" s="46"/>
      <c r="C207" s="46"/>
      <c r="D207" s="46"/>
      <c r="E207" s="46"/>
      <c r="F207" s="46"/>
      <c r="G207" s="46"/>
      <c r="H207" s="46"/>
      <c r="I207" s="46"/>
      <c r="J207" s="46"/>
    </row>
    <row r="208" spans="1:16" x14ac:dyDescent="0.25">
      <c r="A208" s="46"/>
      <c r="B208" s="282" t="s">
        <v>285</v>
      </c>
      <c r="C208" s="46"/>
      <c r="D208" s="46"/>
      <c r="E208" s="46"/>
      <c r="F208" s="46"/>
      <c r="G208" s="46"/>
      <c r="H208" s="46"/>
      <c r="I208" s="436" t="s">
        <v>322</v>
      </c>
      <c r="J208" s="436"/>
    </row>
    <row r="209" spans="1:10" x14ac:dyDescent="0.25">
      <c r="A209" s="46"/>
      <c r="B209" s="46"/>
      <c r="C209" s="46"/>
      <c r="D209" s="46"/>
      <c r="E209" s="46"/>
      <c r="F209" s="46"/>
      <c r="G209" s="46"/>
      <c r="H209" s="46"/>
      <c r="I209" s="46"/>
      <c r="J209" s="46"/>
    </row>
    <row r="210" spans="1:10" ht="36" x14ac:dyDescent="0.25">
      <c r="A210" s="25" t="s">
        <v>0</v>
      </c>
      <c r="B210" s="25" t="s">
        <v>1</v>
      </c>
      <c r="C210" s="25" t="s">
        <v>2</v>
      </c>
      <c r="D210" s="25" t="s">
        <v>3</v>
      </c>
      <c r="E210" s="90" t="s">
        <v>4</v>
      </c>
      <c r="F210" s="90" t="s">
        <v>5</v>
      </c>
      <c r="G210" s="26" t="s">
        <v>6</v>
      </c>
      <c r="H210" s="90" t="s">
        <v>7</v>
      </c>
      <c r="I210" s="90" t="s">
        <v>8</v>
      </c>
      <c r="J210" s="26" t="s">
        <v>9</v>
      </c>
    </row>
    <row r="211" spans="1:10" ht="128.25" x14ac:dyDescent="0.25">
      <c r="A211" s="27" t="s">
        <v>22</v>
      </c>
      <c r="B211" s="28" t="s">
        <v>123</v>
      </c>
      <c r="C211" s="27" t="s">
        <v>11</v>
      </c>
      <c r="D211" s="29">
        <v>10000</v>
      </c>
      <c r="E211" s="77">
        <v>1</v>
      </c>
      <c r="F211" s="77">
        <f>E211*1.08</f>
        <v>1.08</v>
      </c>
      <c r="G211" s="50">
        <v>0.08</v>
      </c>
      <c r="H211" s="77">
        <f>D211*E211</f>
        <v>10000</v>
      </c>
      <c r="I211" s="77">
        <f>H211+H211*G211</f>
        <v>10800</v>
      </c>
      <c r="J211" s="8"/>
    </row>
    <row r="212" spans="1:10" ht="128.25" x14ac:dyDescent="0.25">
      <c r="A212" s="27">
        <v>2</v>
      </c>
      <c r="B212" s="28" t="s">
        <v>124</v>
      </c>
      <c r="C212" s="27" t="s">
        <v>37</v>
      </c>
      <c r="D212" s="27">
        <v>500</v>
      </c>
      <c r="E212" s="77">
        <v>1.2</v>
      </c>
      <c r="F212" s="77">
        <f t="shared" ref="F212:F216" si="63">E212*1.08</f>
        <v>1.296</v>
      </c>
      <c r="G212" s="50">
        <v>0.08</v>
      </c>
      <c r="H212" s="77">
        <f t="shared" ref="H212:H216" si="64">D212*E212</f>
        <v>600</v>
      </c>
      <c r="I212" s="77">
        <f t="shared" ref="I212:I216" si="65">H212+H212*G212</f>
        <v>648</v>
      </c>
      <c r="J212" s="8"/>
    </row>
    <row r="213" spans="1:10" ht="57" x14ac:dyDescent="0.25">
      <c r="A213" s="27">
        <v>3</v>
      </c>
      <c r="B213" s="28" t="s">
        <v>125</v>
      </c>
      <c r="C213" s="27" t="s">
        <v>11</v>
      </c>
      <c r="D213" s="27">
        <v>300</v>
      </c>
      <c r="E213" s="77">
        <v>0.5</v>
      </c>
      <c r="F213" s="77">
        <f t="shared" si="63"/>
        <v>0.54</v>
      </c>
      <c r="G213" s="50">
        <v>0.08</v>
      </c>
      <c r="H213" s="77">
        <f t="shared" si="64"/>
        <v>150</v>
      </c>
      <c r="I213" s="77">
        <f t="shared" si="65"/>
        <v>162</v>
      </c>
      <c r="J213" s="356"/>
    </row>
    <row r="214" spans="1:10" ht="71.25" x14ac:dyDescent="0.25">
      <c r="A214" s="27">
        <v>4</v>
      </c>
      <c r="B214" s="28" t="s">
        <v>126</v>
      </c>
      <c r="C214" s="27" t="s">
        <v>11</v>
      </c>
      <c r="D214" s="29">
        <v>1000</v>
      </c>
      <c r="E214" s="77">
        <v>1</v>
      </c>
      <c r="F214" s="77">
        <f t="shared" si="63"/>
        <v>1.08</v>
      </c>
      <c r="G214" s="50">
        <v>0.08</v>
      </c>
      <c r="H214" s="77">
        <f t="shared" si="64"/>
        <v>1000</v>
      </c>
      <c r="I214" s="77">
        <f t="shared" si="65"/>
        <v>1080</v>
      </c>
      <c r="J214" s="8"/>
    </row>
    <row r="215" spans="1:10" ht="71.25" x14ac:dyDescent="0.25">
      <c r="A215" s="27">
        <v>5</v>
      </c>
      <c r="B215" s="28" t="s">
        <v>127</v>
      </c>
      <c r="C215" s="27" t="s">
        <v>11</v>
      </c>
      <c r="D215" s="29">
        <v>3000</v>
      </c>
      <c r="E215" s="77">
        <v>0.8</v>
      </c>
      <c r="F215" s="77">
        <f t="shared" si="63"/>
        <v>0.8640000000000001</v>
      </c>
      <c r="G215" s="50">
        <v>0.08</v>
      </c>
      <c r="H215" s="77">
        <f t="shared" si="64"/>
        <v>2400</v>
      </c>
      <c r="I215" s="77">
        <f t="shared" si="65"/>
        <v>2592</v>
      </c>
      <c r="J215" s="8"/>
    </row>
    <row r="216" spans="1:10" ht="71.25" x14ac:dyDescent="0.25">
      <c r="A216" s="27">
        <v>6</v>
      </c>
      <c r="B216" s="28" t="s">
        <v>128</v>
      </c>
      <c r="C216" s="27" t="s">
        <v>11</v>
      </c>
      <c r="D216" s="29">
        <v>1000</v>
      </c>
      <c r="E216" s="77">
        <v>0.55000000000000004</v>
      </c>
      <c r="F216" s="77">
        <f t="shared" si="63"/>
        <v>0.59400000000000008</v>
      </c>
      <c r="G216" s="50">
        <v>0.08</v>
      </c>
      <c r="H216" s="77">
        <f t="shared" si="64"/>
        <v>550</v>
      </c>
      <c r="I216" s="77">
        <f t="shared" si="65"/>
        <v>594</v>
      </c>
      <c r="J216" s="8"/>
    </row>
    <row r="217" spans="1:10" x14ac:dyDescent="0.25">
      <c r="A217" s="440"/>
      <c r="B217" s="440"/>
      <c r="C217" s="440"/>
      <c r="D217" s="440"/>
      <c r="E217" s="440"/>
      <c r="F217" s="441"/>
      <c r="G217" s="26" t="s">
        <v>21</v>
      </c>
      <c r="H217" s="90">
        <f>SUM(H211:H216)</f>
        <v>14700</v>
      </c>
      <c r="I217" s="90">
        <f>SUM(I211:I216)</f>
        <v>15876</v>
      </c>
      <c r="J217" s="26"/>
    </row>
    <row r="218" spans="1:10" x14ac:dyDescent="0.25">
      <c r="A218" s="30"/>
      <c r="B218" s="335" t="s">
        <v>286</v>
      </c>
      <c r="C218" s="30"/>
      <c r="D218" s="30"/>
      <c r="E218" s="357"/>
      <c r="F218" s="357"/>
      <c r="G218" s="34"/>
      <c r="H218" s="358"/>
      <c r="I218" s="358"/>
      <c r="J218" s="34"/>
    </row>
    <row r="219" spans="1:10" x14ac:dyDescent="0.25">
      <c r="A219" s="46"/>
      <c r="B219" s="46"/>
      <c r="C219" s="46"/>
      <c r="D219" s="46"/>
      <c r="E219" s="402"/>
      <c r="F219" s="403"/>
      <c r="G219" s="46"/>
      <c r="H219" s="404"/>
      <c r="I219" s="404"/>
      <c r="J219" s="405"/>
    </row>
    <row r="220" spans="1:10" ht="36" x14ac:dyDescent="0.25">
      <c r="A220" s="25" t="s">
        <v>0</v>
      </c>
      <c r="B220" s="25" t="s">
        <v>1</v>
      </c>
      <c r="C220" s="25" t="s">
        <v>2</v>
      </c>
      <c r="D220" s="25" t="s">
        <v>3</v>
      </c>
      <c r="E220" s="90" t="s">
        <v>4</v>
      </c>
      <c r="F220" s="90" t="s">
        <v>5</v>
      </c>
      <c r="G220" s="26" t="s">
        <v>6</v>
      </c>
      <c r="H220" s="90" t="s">
        <v>7</v>
      </c>
      <c r="I220" s="90" t="s">
        <v>102</v>
      </c>
      <c r="J220" s="26" t="s">
        <v>9</v>
      </c>
    </row>
    <row r="221" spans="1:10" ht="261.75" customHeight="1" x14ac:dyDescent="0.25">
      <c r="A221" s="28" t="s">
        <v>22</v>
      </c>
      <c r="B221" s="28" t="s">
        <v>129</v>
      </c>
      <c r="C221" s="28" t="s">
        <v>11</v>
      </c>
      <c r="D221" s="78">
        <v>17000</v>
      </c>
      <c r="E221" s="77">
        <v>2</v>
      </c>
      <c r="F221" s="77">
        <f>E221*1.08</f>
        <v>2.16</v>
      </c>
      <c r="G221" s="50">
        <v>0.08</v>
      </c>
      <c r="H221" s="77">
        <f>D221*E221</f>
        <v>34000</v>
      </c>
      <c r="I221" s="77">
        <f>H221+H221*G221</f>
        <v>36720</v>
      </c>
      <c r="J221" s="27"/>
    </row>
    <row r="222" spans="1:10" ht="255.75" x14ac:dyDescent="0.25">
      <c r="A222" s="28" t="s">
        <v>130</v>
      </c>
      <c r="B222" s="28" t="s">
        <v>331</v>
      </c>
      <c r="C222" s="28" t="s">
        <v>11</v>
      </c>
      <c r="D222" s="78">
        <v>14000</v>
      </c>
      <c r="E222" s="77">
        <v>2</v>
      </c>
      <c r="F222" s="77">
        <f t="shared" ref="F222:F234" si="66">E222*1.08</f>
        <v>2.16</v>
      </c>
      <c r="G222" s="50">
        <v>0.08</v>
      </c>
      <c r="H222" s="77">
        <f t="shared" ref="H222:H234" si="67">D222*E222</f>
        <v>28000</v>
      </c>
      <c r="I222" s="77">
        <f t="shared" ref="I222:I234" si="68">H222+H222*G222</f>
        <v>30240</v>
      </c>
      <c r="J222" s="74"/>
    </row>
    <row r="223" spans="1:10" ht="242.25" x14ac:dyDescent="0.25">
      <c r="A223" s="28" t="s">
        <v>27</v>
      </c>
      <c r="B223" s="28" t="s">
        <v>131</v>
      </c>
      <c r="C223" s="28" t="s">
        <v>11</v>
      </c>
      <c r="D223" s="78">
        <v>1500</v>
      </c>
      <c r="E223" s="77">
        <v>2</v>
      </c>
      <c r="F223" s="77">
        <f t="shared" si="66"/>
        <v>2.16</v>
      </c>
      <c r="G223" s="50">
        <v>0.08</v>
      </c>
      <c r="H223" s="77">
        <f t="shared" si="67"/>
        <v>3000</v>
      </c>
      <c r="I223" s="77">
        <f t="shared" si="68"/>
        <v>3240</v>
      </c>
      <c r="J223" s="27"/>
    </row>
    <row r="224" spans="1:10" ht="104.45" customHeight="1" x14ac:dyDescent="0.25">
      <c r="A224" s="27" t="s">
        <v>29</v>
      </c>
      <c r="B224" s="28" t="s">
        <v>132</v>
      </c>
      <c r="C224" s="27" t="s">
        <v>11</v>
      </c>
      <c r="D224" s="27">
        <v>200</v>
      </c>
      <c r="E224" s="77">
        <v>2</v>
      </c>
      <c r="F224" s="77">
        <f t="shared" si="66"/>
        <v>2.16</v>
      </c>
      <c r="G224" s="50">
        <v>0.08</v>
      </c>
      <c r="H224" s="77">
        <f t="shared" si="67"/>
        <v>400</v>
      </c>
      <c r="I224" s="77">
        <f t="shared" si="68"/>
        <v>432</v>
      </c>
      <c r="J224" s="27"/>
    </row>
    <row r="225" spans="1:12" ht="84.75" x14ac:dyDescent="0.25">
      <c r="A225" s="27" t="s">
        <v>31</v>
      </c>
      <c r="B225" s="28" t="s">
        <v>332</v>
      </c>
      <c r="C225" s="27" t="s">
        <v>11</v>
      </c>
      <c r="D225" s="27">
        <v>40</v>
      </c>
      <c r="E225" s="77">
        <v>6.6</v>
      </c>
      <c r="F225" s="77">
        <f t="shared" si="66"/>
        <v>7.1280000000000001</v>
      </c>
      <c r="G225" s="50">
        <v>0.08</v>
      </c>
      <c r="H225" s="77">
        <f t="shared" si="67"/>
        <v>264</v>
      </c>
      <c r="I225" s="77">
        <f t="shared" si="68"/>
        <v>285.12</v>
      </c>
      <c r="J225" s="27"/>
    </row>
    <row r="226" spans="1:12" x14ac:dyDescent="0.25">
      <c r="A226" s="2">
        <v>6</v>
      </c>
      <c r="B226" s="12" t="s">
        <v>133</v>
      </c>
      <c r="C226" s="2" t="s">
        <v>118</v>
      </c>
      <c r="D226" s="2">
        <v>300</v>
      </c>
      <c r="E226" s="95">
        <v>11.2</v>
      </c>
      <c r="F226" s="77">
        <f t="shared" si="66"/>
        <v>12.096</v>
      </c>
      <c r="G226" s="50">
        <v>0.08</v>
      </c>
      <c r="H226" s="77">
        <f t="shared" si="67"/>
        <v>3360</v>
      </c>
      <c r="I226" s="77">
        <f t="shared" si="68"/>
        <v>3628.8</v>
      </c>
      <c r="J226" s="2"/>
    </row>
    <row r="227" spans="1:12" ht="156.75" x14ac:dyDescent="0.25">
      <c r="A227" s="28">
        <v>7</v>
      </c>
      <c r="B227" s="28" t="s">
        <v>134</v>
      </c>
      <c r="C227" s="28" t="s">
        <v>14</v>
      </c>
      <c r="D227" s="28">
        <v>100</v>
      </c>
      <c r="E227" s="77">
        <v>13</v>
      </c>
      <c r="F227" s="77">
        <f t="shared" si="66"/>
        <v>14.040000000000001</v>
      </c>
      <c r="G227" s="50">
        <v>0.08</v>
      </c>
      <c r="H227" s="77">
        <f t="shared" si="67"/>
        <v>1300</v>
      </c>
      <c r="I227" s="77">
        <f t="shared" si="68"/>
        <v>1404</v>
      </c>
      <c r="J227" s="27"/>
    </row>
    <row r="228" spans="1:12" ht="156.75" x14ac:dyDescent="0.25">
      <c r="A228" s="28">
        <v>8</v>
      </c>
      <c r="B228" s="28" t="s">
        <v>135</v>
      </c>
      <c r="C228" s="28" t="s">
        <v>14</v>
      </c>
      <c r="D228" s="28">
        <v>150</v>
      </c>
      <c r="E228" s="77">
        <v>13</v>
      </c>
      <c r="F228" s="77">
        <f t="shared" si="66"/>
        <v>14.040000000000001</v>
      </c>
      <c r="G228" s="50">
        <v>0.08</v>
      </c>
      <c r="H228" s="77">
        <f t="shared" si="67"/>
        <v>1950</v>
      </c>
      <c r="I228" s="77">
        <f t="shared" si="68"/>
        <v>2106</v>
      </c>
      <c r="J228" s="27"/>
    </row>
    <row r="229" spans="1:12" ht="156.75" x14ac:dyDescent="0.25">
      <c r="A229" s="28">
        <v>9</v>
      </c>
      <c r="B229" s="28" t="s">
        <v>136</v>
      </c>
      <c r="C229" s="28" t="s">
        <v>14</v>
      </c>
      <c r="D229" s="28">
        <v>150</v>
      </c>
      <c r="E229" s="77">
        <v>13</v>
      </c>
      <c r="F229" s="77">
        <f t="shared" si="66"/>
        <v>14.040000000000001</v>
      </c>
      <c r="G229" s="50">
        <v>0.08</v>
      </c>
      <c r="H229" s="77">
        <f t="shared" si="67"/>
        <v>1950</v>
      </c>
      <c r="I229" s="77">
        <f t="shared" si="68"/>
        <v>2106</v>
      </c>
      <c r="J229" s="27"/>
    </row>
    <row r="230" spans="1:12" ht="156.75" x14ac:dyDescent="0.25">
      <c r="A230" s="28">
        <v>10</v>
      </c>
      <c r="B230" s="28" t="s">
        <v>137</v>
      </c>
      <c r="C230" s="28" t="s">
        <v>14</v>
      </c>
      <c r="D230" s="28">
        <v>100</v>
      </c>
      <c r="E230" s="77">
        <v>13</v>
      </c>
      <c r="F230" s="77">
        <f t="shared" si="66"/>
        <v>14.040000000000001</v>
      </c>
      <c r="G230" s="50">
        <v>0.08</v>
      </c>
      <c r="H230" s="77">
        <f t="shared" si="67"/>
        <v>1300</v>
      </c>
      <c r="I230" s="77">
        <f t="shared" si="68"/>
        <v>1404</v>
      </c>
      <c r="J230" s="27"/>
    </row>
    <row r="231" spans="1:12" ht="156.75" x14ac:dyDescent="0.25">
      <c r="A231" s="28">
        <v>11</v>
      </c>
      <c r="B231" s="28" t="s">
        <v>138</v>
      </c>
      <c r="C231" s="28" t="s">
        <v>11</v>
      </c>
      <c r="D231" s="28">
        <v>100</v>
      </c>
      <c r="E231" s="77">
        <v>1.9</v>
      </c>
      <c r="F231" s="77">
        <f t="shared" si="66"/>
        <v>2.052</v>
      </c>
      <c r="G231" s="50">
        <v>0.08</v>
      </c>
      <c r="H231" s="77">
        <f t="shared" si="67"/>
        <v>190</v>
      </c>
      <c r="I231" s="77">
        <f t="shared" si="68"/>
        <v>205.2</v>
      </c>
      <c r="J231" s="27"/>
    </row>
    <row r="232" spans="1:12" ht="234.75" customHeight="1" x14ac:dyDescent="0.25">
      <c r="A232" s="28">
        <v>12</v>
      </c>
      <c r="B232" s="28" t="s">
        <v>139</v>
      </c>
      <c r="C232" s="28" t="s">
        <v>11</v>
      </c>
      <c r="D232" s="28">
        <v>20</v>
      </c>
      <c r="E232" s="77">
        <v>4.5</v>
      </c>
      <c r="F232" s="77">
        <f t="shared" si="66"/>
        <v>4.8600000000000003</v>
      </c>
      <c r="G232" s="50">
        <v>0.08</v>
      </c>
      <c r="H232" s="77">
        <f t="shared" si="67"/>
        <v>90</v>
      </c>
      <c r="I232" s="77">
        <f t="shared" si="68"/>
        <v>97.2</v>
      </c>
      <c r="J232" s="27"/>
    </row>
    <row r="233" spans="1:12" ht="233.25" customHeight="1" x14ac:dyDescent="0.25">
      <c r="A233" s="28">
        <v>13</v>
      </c>
      <c r="B233" s="28" t="s">
        <v>140</v>
      </c>
      <c r="C233" s="28" t="s">
        <v>11</v>
      </c>
      <c r="D233" s="28">
        <v>45000</v>
      </c>
      <c r="E233" s="77">
        <v>3</v>
      </c>
      <c r="F233" s="77">
        <f t="shared" si="66"/>
        <v>3.24</v>
      </c>
      <c r="G233" s="50">
        <v>0.08</v>
      </c>
      <c r="H233" s="77">
        <f t="shared" si="67"/>
        <v>135000</v>
      </c>
      <c r="I233" s="77">
        <f t="shared" si="68"/>
        <v>145800</v>
      </c>
      <c r="J233" s="27"/>
      <c r="K233" s="431"/>
      <c r="L233" s="432"/>
    </row>
    <row r="234" spans="1:12" ht="93" customHeight="1" x14ac:dyDescent="0.25">
      <c r="A234" s="74">
        <v>14</v>
      </c>
      <c r="B234" s="51" t="s">
        <v>141</v>
      </c>
      <c r="C234" s="74" t="s">
        <v>142</v>
      </c>
      <c r="D234" s="74">
        <v>1</v>
      </c>
      <c r="E234" s="93">
        <v>105</v>
      </c>
      <c r="F234" s="93">
        <f t="shared" si="66"/>
        <v>113.4</v>
      </c>
      <c r="G234" s="313">
        <v>0.08</v>
      </c>
      <c r="H234" s="93">
        <f t="shared" si="67"/>
        <v>105</v>
      </c>
      <c r="I234" s="93">
        <f t="shared" si="68"/>
        <v>113.4</v>
      </c>
      <c r="J234" s="74"/>
      <c r="K234" s="442"/>
      <c r="L234" s="443"/>
    </row>
    <row r="235" spans="1:12" x14ac:dyDescent="0.25">
      <c r="A235" s="439"/>
      <c r="B235" s="440"/>
      <c r="C235" s="440"/>
      <c r="D235" s="440"/>
      <c r="E235" s="440"/>
      <c r="F235" s="441"/>
      <c r="G235" s="26" t="s">
        <v>21</v>
      </c>
      <c r="H235" s="81">
        <f>SUM(H221:H234)</f>
        <v>210909</v>
      </c>
      <c r="I235" s="81">
        <f>SUM(I221:I234)</f>
        <v>227781.72</v>
      </c>
      <c r="J235" s="26"/>
    </row>
    <row r="236" spans="1:12" x14ac:dyDescent="0.25">
      <c r="A236" s="46"/>
      <c r="B236" s="46"/>
      <c r="C236" s="46"/>
      <c r="D236" s="46"/>
      <c r="E236" s="46"/>
      <c r="F236" s="46"/>
      <c r="G236" s="46"/>
      <c r="H236" s="46"/>
      <c r="I236" s="46"/>
      <c r="J236" s="46"/>
    </row>
    <row r="237" spans="1:12" x14ac:dyDescent="0.25">
      <c r="A237" s="46"/>
      <c r="B237" s="46"/>
      <c r="C237" s="46"/>
      <c r="D237" s="46"/>
      <c r="E237" s="46"/>
      <c r="F237" s="46"/>
      <c r="G237" s="46"/>
      <c r="H237" s="46"/>
      <c r="I237" s="46"/>
      <c r="J237" s="46"/>
    </row>
    <row r="238" spans="1:12" x14ac:dyDescent="0.25">
      <c r="A238" s="46"/>
      <c r="B238" s="46"/>
      <c r="C238" s="46"/>
      <c r="D238" s="46"/>
      <c r="E238" s="46"/>
      <c r="F238" s="46"/>
      <c r="G238" s="46"/>
      <c r="H238" s="46"/>
      <c r="I238" s="46"/>
      <c r="J238" s="46"/>
    </row>
    <row r="239" spans="1:12" x14ac:dyDescent="0.25">
      <c r="A239" s="76"/>
      <c r="B239" s="96"/>
      <c r="C239" s="76"/>
      <c r="D239" s="76"/>
      <c r="E239" s="76"/>
      <c r="F239" s="76"/>
      <c r="G239" s="97"/>
      <c r="H239" s="98"/>
      <c r="I239" s="99"/>
      <c r="J239" s="76"/>
    </row>
    <row r="240" spans="1:12" x14ac:dyDescent="0.25">
      <c r="A240" s="46"/>
      <c r="B240" s="46"/>
      <c r="C240" s="46"/>
      <c r="D240" s="46"/>
      <c r="E240" s="46"/>
      <c r="F240" s="46"/>
      <c r="G240" s="46"/>
      <c r="H240" s="46"/>
      <c r="I240" s="46"/>
      <c r="J240" s="46"/>
    </row>
    <row r="241" spans="1:10" x14ac:dyDescent="0.25">
      <c r="A241" s="46"/>
      <c r="B241" s="282" t="s">
        <v>287</v>
      </c>
      <c r="C241" s="46"/>
      <c r="D241" s="46"/>
      <c r="E241" s="46"/>
      <c r="F241" s="46"/>
      <c r="G241" s="46"/>
      <c r="H241" s="46"/>
      <c r="I241" s="46"/>
      <c r="J241" s="46"/>
    </row>
    <row r="242" spans="1:10" x14ac:dyDescent="0.25">
      <c r="A242" s="46"/>
      <c r="B242" s="46"/>
      <c r="C242" s="46"/>
      <c r="D242" s="46"/>
      <c r="E242" s="46"/>
      <c r="F242" s="46"/>
      <c r="G242" s="46"/>
      <c r="H242" s="46"/>
      <c r="I242" s="451"/>
      <c r="J242" s="452"/>
    </row>
    <row r="243" spans="1:10" x14ac:dyDescent="0.25">
      <c r="A243" s="46"/>
      <c r="B243" s="46"/>
      <c r="C243" s="46"/>
      <c r="D243" s="46"/>
      <c r="E243" s="46"/>
      <c r="F243" s="46"/>
      <c r="G243" s="46"/>
      <c r="H243" s="46"/>
      <c r="I243" s="46"/>
      <c r="J243" s="46"/>
    </row>
    <row r="244" spans="1:10" ht="36" x14ac:dyDescent="0.25">
      <c r="A244" s="25" t="s">
        <v>0</v>
      </c>
      <c r="B244" s="25" t="s">
        <v>1</v>
      </c>
      <c r="C244" s="25" t="s">
        <v>2</v>
      </c>
      <c r="D244" s="25" t="s">
        <v>3</v>
      </c>
      <c r="E244" s="26" t="s">
        <v>4</v>
      </c>
      <c r="F244" s="26" t="s">
        <v>5</v>
      </c>
      <c r="G244" s="26" t="s">
        <v>6</v>
      </c>
      <c r="H244" s="26" t="s">
        <v>7</v>
      </c>
      <c r="I244" s="26" t="s">
        <v>8</v>
      </c>
      <c r="J244" s="25" t="s">
        <v>9</v>
      </c>
    </row>
    <row r="245" spans="1:10" ht="42.75" x14ac:dyDescent="0.25">
      <c r="A245" s="27" t="s">
        <v>22</v>
      </c>
      <c r="B245" s="28" t="s">
        <v>143</v>
      </c>
      <c r="C245" s="27" t="s">
        <v>11</v>
      </c>
      <c r="D245" s="29">
        <v>18000</v>
      </c>
      <c r="E245" s="49">
        <v>0.7</v>
      </c>
      <c r="F245" s="62">
        <f>E245*1.08</f>
        <v>0.75600000000000001</v>
      </c>
      <c r="G245" s="50">
        <v>0.08</v>
      </c>
      <c r="H245" s="62">
        <f>E245*D245</f>
        <v>12600</v>
      </c>
      <c r="I245" s="62">
        <f>H245*1.08</f>
        <v>13608</v>
      </c>
      <c r="J245" s="74"/>
    </row>
    <row r="246" spans="1:10" ht="28.5" x14ac:dyDescent="0.25">
      <c r="A246" s="27" t="s">
        <v>25</v>
      </c>
      <c r="B246" s="28" t="s">
        <v>144</v>
      </c>
      <c r="C246" s="27" t="s">
        <v>11</v>
      </c>
      <c r="D246" s="29">
        <v>1800</v>
      </c>
      <c r="E246" s="49">
        <v>0.45</v>
      </c>
      <c r="F246" s="62">
        <f t="shared" ref="F246:F251" si="69">E246*1.08</f>
        <v>0.48600000000000004</v>
      </c>
      <c r="G246" s="50">
        <v>0.08</v>
      </c>
      <c r="H246" s="62">
        <f>E246*D246</f>
        <v>810</v>
      </c>
      <c r="I246" s="62">
        <f t="shared" ref="I246:I252" si="70">H246*1.08</f>
        <v>874.80000000000007</v>
      </c>
      <c r="J246" s="74"/>
    </row>
    <row r="247" spans="1:10" ht="28.5" x14ac:dyDescent="0.25">
      <c r="A247" s="27" t="s">
        <v>27</v>
      </c>
      <c r="B247" s="28" t="s">
        <v>145</v>
      </c>
      <c r="C247" s="27" t="s">
        <v>11</v>
      </c>
      <c r="D247" s="27">
        <v>700</v>
      </c>
      <c r="E247" s="49">
        <v>1</v>
      </c>
      <c r="F247" s="62">
        <f t="shared" si="69"/>
        <v>1.08</v>
      </c>
      <c r="G247" s="50">
        <v>0.08</v>
      </c>
      <c r="H247" s="62">
        <f>E247*D247</f>
        <v>700</v>
      </c>
      <c r="I247" s="62">
        <f t="shared" si="70"/>
        <v>756</v>
      </c>
      <c r="J247" s="74"/>
    </row>
    <row r="248" spans="1:10" ht="28.5" x14ac:dyDescent="0.25">
      <c r="A248" s="27" t="s">
        <v>29</v>
      </c>
      <c r="B248" s="28" t="s">
        <v>146</v>
      </c>
      <c r="C248" s="27" t="s">
        <v>11</v>
      </c>
      <c r="D248" s="29">
        <v>7000</v>
      </c>
      <c r="E248" s="49">
        <v>0.45</v>
      </c>
      <c r="F248" s="62">
        <f t="shared" si="69"/>
        <v>0.48600000000000004</v>
      </c>
      <c r="G248" s="50">
        <v>0.08</v>
      </c>
      <c r="H248" s="62">
        <f t="shared" ref="H248:H251" si="71">E248*D248</f>
        <v>3150</v>
      </c>
      <c r="I248" s="62">
        <f t="shared" si="70"/>
        <v>3402</v>
      </c>
      <c r="J248" s="74"/>
    </row>
    <row r="249" spans="1:10" x14ac:dyDescent="0.25">
      <c r="A249" s="27" t="s">
        <v>31</v>
      </c>
      <c r="B249" s="28" t="s">
        <v>147</v>
      </c>
      <c r="C249" s="27" t="s">
        <v>11</v>
      </c>
      <c r="D249" s="29">
        <v>17000</v>
      </c>
      <c r="E249" s="49">
        <v>0.6</v>
      </c>
      <c r="F249" s="62">
        <f t="shared" si="69"/>
        <v>0.64800000000000002</v>
      </c>
      <c r="G249" s="50">
        <v>0.08</v>
      </c>
      <c r="H249" s="62">
        <f t="shared" si="71"/>
        <v>10200</v>
      </c>
      <c r="I249" s="62">
        <f t="shared" si="70"/>
        <v>11016</v>
      </c>
      <c r="J249" s="74"/>
    </row>
    <row r="250" spans="1:10" ht="28.5" x14ac:dyDescent="0.25">
      <c r="A250" s="27" t="s">
        <v>15</v>
      </c>
      <c r="B250" s="28" t="s">
        <v>148</v>
      </c>
      <c r="C250" s="27" t="s">
        <v>11</v>
      </c>
      <c r="D250" s="29">
        <v>1200</v>
      </c>
      <c r="E250" s="49">
        <v>0.5</v>
      </c>
      <c r="F250" s="62">
        <f t="shared" si="69"/>
        <v>0.54</v>
      </c>
      <c r="G250" s="50">
        <v>0.08</v>
      </c>
      <c r="H250" s="62">
        <f t="shared" si="71"/>
        <v>600</v>
      </c>
      <c r="I250" s="62">
        <f t="shared" si="70"/>
        <v>648</v>
      </c>
      <c r="J250" s="74"/>
    </row>
    <row r="251" spans="1:10" ht="42.75" x14ac:dyDescent="0.25">
      <c r="A251" s="27" t="s">
        <v>17</v>
      </c>
      <c r="B251" s="28" t="s">
        <v>149</v>
      </c>
      <c r="C251" s="27" t="s">
        <v>11</v>
      </c>
      <c r="D251" s="27">
        <v>150</v>
      </c>
      <c r="E251" s="49">
        <v>11.2</v>
      </c>
      <c r="F251" s="62">
        <f t="shared" si="69"/>
        <v>12.096</v>
      </c>
      <c r="G251" s="50">
        <v>0.08</v>
      </c>
      <c r="H251" s="62">
        <f t="shared" si="71"/>
        <v>1680</v>
      </c>
      <c r="I251" s="62">
        <f t="shared" si="70"/>
        <v>1814.4</v>
      </c>
      <c r="J251" s="74"/>
    </row>
    <row r="252" spans="1:10" x14ac:dyDescent="0.25">
      <c r="A252" s="444"/>
      <c r="B252" s="445"/>
      <c r="C252" s="445"/>
      <c r="D252" s="445"/>
      <c r="E252" s="445"/>
      <c r="F252" s="446"/>
      <c r="G252" s="26" t="s">
        <v>21</v>
      </c>
      <c r="H252" s="48">
        <f>SUM(H245:H251)</f>
        <v>29740</v>
      </c>
      <c r="I252" s="48">
        <f t="shared" si="70"/>
        <v>32119.200000000001</v>
      </c>
      <c r="J252" s="26"/>
    </row>
    <row r="253" spans="1:10" x14ac:dyDescent="0.25">
      <c r="A253" s="46"/>
      <c r="B253" s="46"/>
      <c r="C253" s="46"/>
      <c r="D253" s="46"/>
      <c r="E253" s="46"/>
      <c r="F253" s="46"/>
      <c r="G253" s="46"/>
      <c r="H253" s="46"/>
      <c r="I253" s="46"/>
      <c r="J253" s="46"/>
    </row>
    <row r="254" spans="1:10" x14ac:dyDescent="0.25">
      <c r="A254" s="46"/>
      <c r="B254" s="46"/>
      <c r="C254" s="46"/>
      <c r="D254" s="46"/>
      <c r="E254" s="46"/>
      <c r="F254" s="46"/>
      <c r="G254" s="46"/>
      <c r="H254" s="46"/>
      <c r="I254" s="435"/>
      <c r="J254" s="435"/>
    </row>
    <row r="255" spans="1:10" x14ac:dyDescent="0.25">
      <c r="A255" s="46"/>
      <c r="B255" s="46"/>
      <c r="C255" s="46"/>
      <c r="D255" s="46"/>
      <c r="E255" s="46"/>
      <c r="F255" s="46"/>
      <c r="G255" s="46"/>
      <c r="H255" s="46"/>
      <c r="I255" s="46"/>
      <c r="J255" s="46"/>
    </row>
    <row r="256" spans="1:10" x14ac:dyDescent="0.25">
      <c r="A256" s="46"/>
      <c r="B256" s="437"/>
      <c r="C256" s="438"/>
      <c r="D256" s="438"/>
      <c r="E256" s="438"/>
      <c r="F256" s="438"/>
      <c r="G256" s="438"/>
      <c r="H256" s="438"/>
      <c r="I256" s="438"/>
      <c r="J256" s="438"/>
    </row>
    <row r="257" spans="1:10" x14ac:dyDescent="0.25">
      <c r="A257" s="46"/>
      <c r="B257" s="282" t="s">
        <v>288</v>
      </c>
      <c r="C257" s="46"/>
      <c r="D257" s="46"/>
      <c r="E257" s="46"/>
      <c r="F257" s="46"/>
      <c r="G257" s="46"/>
      <c r="H257" s="46"/>
      <c r="I257" s="46"/>
      <c r="J257" s="46"/>
    </row>
    <row r="258" spans="1:10" x14ac:dyDescent="0.25">
      <c r="A258" s="46"/>
      <c r="B258" s="46"/>
      <c r="C258" s="46"/>
      <c r="D258" s="46"/>
      <c r="E258" s="46"/>
      <c r="F258" s="46"/>
      <c r="G258" s="46"/>
      <c r="H258" s="46"/>
      <c r="I258" s="46"/>
      <c r="J258" s="46"/>
    </row>
    <row r="259" spans="1:10" ht="24" x14ac:dyDescent="0.25">
      <c r="A259" s="25" t="s">
        <v>0</v>
      </c>
      <c r="B259" s="25" t="s">
        <v>1</v>
      </c>
      <c r="C259" s="25" t="s">
        <v>2</v>
      </c>
      <c r="D259" s="25" t="s">
        <v>3</v>
      </c>
      <c r="E259" s="26" t="s">
        <v>47</v>
      </c>
      <c r="F259" s="26" t="s">
        <v>48</v>
      </c>
      <c r="G259" s="26" t="s">
        <v>6</v>
      </c>
      <c r="H259" s="26" t="s">
        <v>7</v>
      </c>
      <c r="I259" s="26" t="s">
        <v>8</v>
      </c>
      <c r="J259" s="25" t="s">
        <v>9</v>
      </c>
    </row>
    <row r="260" spans="1:10" ht="102" customHeight="1" x14ac:dyDescent="0.25">
      <c r="A260" s="27" t="s">
        <v>22</v>
      </c>
      <c r="B260" s="28" t="s">
        <v>150</v>
      </c>
      <c r="C260" s="27" t="s">
        <v>11</v>
      </c>
      <c r="D260" s="27">
        <v>100</v>
      </c>
      <c r="E260" s="27">
        <v>3.3</v>
      </c>
      <c r="F260" s="83">
        <f>ROUND(E260*G260+E260,2)</f>
        <v>3.56</v>
      </c>
      <c r="G260" s="50">
        <v>0.08</v>
      </c>
      <c r="H260" s="39">
        <f>E260*D260</f>
        <v>330</v>
      </c>
      <c r="I260" s="39">
        <f>ROUND(H260*G260+H260,2)</f>
        <v>356.4</v>
      </c>
      <c r="J260" s="27"/>
    </row>
    <row r="261" spans="1:10" ht="199.5" x14ac:dyDescent="0.25">
      <c r="A261" s="27" t="s">
        <v>25</v>
      </c>
      <c r="B261" s="28" t="s">
        <v>329</v>
      </c>
      <c r="C261" s="27" t="s">
        <v>11</v>
      </c>
      <c r="D261" s="27">
        <v>100</v>
      </c>
      <c r="E261" s="27">
        <v>15.5</v>
      </c>
      <c r="F261" s="83">
        <f>ROUND(E261*G261+E261,2)</f>
        <v>16.739999999999998</v>
      </c>
      <c r="G261" s="50">
        <v>0.08</v>
      </c>
      <c r="H261" s="39">
        <f>E261*D261</f>
        <v>1550</v>
      </c>
      <c r="I261" s="39">
        <f>ROUND(H261*G261+H261,2)</f>
        <v>1674</v>
      </c>
      <c r="J261" s="27"/>
    </row>
    <row r="262" spans="1:10" x14ac:dyDescent="0.25">
      <c r="A262" s="470"/>
      <c r="B262" s="471"/>
      <c r="C262" s="471"/>
      <c r="D262" s="471"/>
      <c r="E262" s="471"/>
      <c r="F262" s="472"/>
      <c r="G262" s="449" t="s">
        <v>21</v>
      </c>
      <c r="H262" s="450">
        <f>SUM(H260:H261)</f>
        <v>1880</v>
      </c>
      <c r="I262" s="450">
        <f>SUM(I260:I261)</f>
        <v>2030.4</v>
      </c>
      <c r="J262" s="449"/>
    </row>
    <row r="263" spans="1:10" x14ac:dyDescent="0.25">
      <c r="A263" s="494"/>
      <c r="B263" s="495"/>
      <c r="C263" s="495"/>
      <c r="D263" s="495"/>
      <c r="E263" s="495"/>
      <c r="F263" s="496"/>
      <c r="G263" s="449"/>
      <c r="H263" s="449"/>
      <c r="I263" s="449"/>
      <c r="J263" s="449"/>
    </row>
    <row r="264" spans="1:10" x14ac:dyDescent="0.25">
      <c r="A264" s="46"/>
      <c r="B264" s="46"/>
      <c r="C264" s="46"/>
      <c r="D264" s="46"/>
      <c r="E264" s="46"/>
      <c r="F264" s="46"/>
      <c r="G264" s="46"/>
      <c r="H264" s="46"/>
      <c r="I264" s="46"/>
      <c r="J264" s="46"/>
    </row>
    <row r="265" spans="1:10" x14ac:dyDescent="0.25">
      <c r="A265" s="46"/>
      <c r="B265" s="46"/>
      <c r="C265" s="46"/>
      <c r="D265" s="46"/>
      <c r="E265" s="46"/>
      <c r="F265" s="46"/>
      <c r="G265" s="46"/>
      <c r="H265" s="46"/>
      <c r="I265" s="46"/>
      <c r="J265" s="46"/>
    </row>
    <row r="266" spans="1:10" x14ac:dyDescent="0.25">
      <c r="A266" s="46"/>
      <c r="B266" s="282" t="s">
        <v>289</v>
      </c>
      <c r="C266" s="46"/>
      <c r="D266" s="46"/>
      <c r="E266" s="46"/>
      <c r="F266" s="46"/>
      <c r="G266" s="46"/>
      <c r="H266" s="46"/>
      <c r="I266" s="435"/>
      <c r="J266" s="435"/>
    </row>
    <row r="267" spans="1:10" x14ac:dyDescent="0.25">
      <c r="A267" s="46"/>
      <c r="B267" s="46"/>
      <c r="C267" s="46"/>
      <c r="D267" s="46"/>
      <c r="E267" s="46"/>
      <c r="F267" s="46"/>
      <c r="G267" s="46"/>
      <c r="H267" s="46"/>
      <c r="I267" s="46"/>
      <c r="J267" s="46"/>
    </row>
    <row r="268" spans="1:10" ht="24" x14ac:dyDescent="0.25">
      <c r="A268" s="100" t="s">
        <v>0</v>
      </c>
      <c r="B268" s="100" t="s">
        <v>151</v>
      </c>
      <c r="C268" s="100" t="s">
        <v>2</v>
      </c>
      <c r="D268" s="101" t="s">
        <v>3</v>
      </c>
      <c r="E268" s="101" t="s">
        <v>152</v>
      </c>
      <c r="F268" s="101" t="s">
        <v>153</v>
      </c>
      <c r="G268" s="101" t="s">
        <v>154</v>
      </c>
      <c r="H268" s="101" t="s">
        <v>7</v>
      </c>
      <c r="I268" s="101" t="s">
        <v>8</v>
      </c>
      <c r="J268" s="101" t="s">
        <v>9</v>
      </c>
    </row>
    <row r="269" spans="1:10" x14ac:dyDescent="0.25">
      <c r="A269" s="102">
        <v>1</v>
      </c>
      <c r="B269" s="103" t="s">
        <v>155</v>
      </c>
      <c r="C269" s="104" t="s">
        <v>11</v>
      </c>
      <c r="D269" s="105">
        <v>6000</v>
      </c>
      <c r="E269" s="106">
        <v>0.43</v>
      </c>
      <c r="F269" s="62">
        <f t="shared" ref="F269:F291" si="72">E269*1.08</f>
        <v>0.46440000000000003</v>
      </c>
      <c r="G269" s="50">
        <v>0.08</v>
      </c>
      <c r="H269" s="62">
        <f t="shared" ref="H269:H291" si="73">E269*D269</f>
        <v>2580</v>
      </c>
      <c r="I269" s="62">
        <f t="shared" ref="I269:I291" si="74">H269*1.08</f>
        <v>2786.4</v>
      </c>
      <c r="J269" s="103"/>
    </row>
    <row r="270" spans="1:10" x14ac:dyDescent="0.25">
      <c r="A270" s="102">
        <v>2</v>
      </c>
      <c r="B270" s="103" t="s">
        <v>156</v>
      </c>
      <c r="C270" s="104" t="s">
        <v>14</v>
      </c>
      <c r="D270" s="104">
        <v>500</v>
      </c>
      <c r="E270" s="106">
        <v>0.36</v>
      </c>
      <c r="F270" s="62">
        <f t="shared" si="72"/>
        <v>0.38880000000000003</v>
      </c>
      <c r="G270" s="50">
        <v>0.08</v>
      </c>
      <c r="H270" s="62">
        <f t="shared" si="73"/>
        <v>180</v>
      </c>
      <c r="I270" s="62">
        <f t="shared" si="74"/>
        <v>194.4</v>
      </c>
      <c r="J270" s="103"/>
    </row>
    <row r="271" spans="1:10" x14ac:dyDescent="0.25">
      <c r="A271" s="102">
        <v>3</v>
      </c>
      <c r="B271" s="103" t="s">
        <v>157</v>
      </c>
      <c r="C271" s="104" t="s">
        <v>14</v>
      </c>
      <c r="D271" s="104">
        <v>100</v>
      </c>
      <c r="E271" s="106">
        <v>0.23</v>
      </c>
      <c r="F271" s="62">
        <f t="shared" si="72"/>
        <v>0.24840000000000004</v>
      </c>
      <c r="G271" s="50">
        <v>0.08</v>
      </c>
      <c r="H271" s="62">
        <f t="shared" si="73"/>
        <v>23</v>
      </c>
      <c r="I271" s="62">
        <f t="shared" si="74"/>
        <v>24.840000000000003</v>
      </c>
      <c r="J271" s="103"/>
    </row>
    <row r="272" spans="1:10" x14ac:dyDescent="0.25">
      <c r="A272" s="102">
        <v>4</v>
      </c>
      <c r="B272" s="103" t="s">
        <v>158</v>
      </c>
      <c r="C272" s="104" t="s">
        <v>11</v>
      </c>
      <c r="D272" s="104">
        <v>480</v>
      </c>
      <c r="E272" s="106">
        <v>1.25</v>
      </c>
      <c r="F272" s="62">
        <f t="shared" si="72"/>
        <v>1.35</v>
      </c>
      <c r="G272" s="50">
        <v>0.08</v>
      </c>
      <c r="H272" s="62">
        <f t="shared" si="73"/>
        <v>600</v>
      </c>
      <c r="I272" s="62">
        <f t="shared" si="74"/>
        <v>648</v>
      </c>
      <c r="J272" s="103"/>
    </row>
    <row r="273" spans="1:10" ht="28.5" x14ac:dyDescent="0.25">
      <c r="A273" s="102">
        <v>5</v>
      </c>
      <c r="B273" s="103" t="s">
        <v>159</v>
      </c>
      <c r="C273" s="104" t="s">
        <v>11</v>
      </c>
      <c r="D273" s="104">
        <v>1680</v>
      </c>
      <c r="E273" s="106">
        <v>1.35</v>
      </c>
      <c r="F273" s="62">
        <f t="shared" si="72"/>
        <v>1.4580000000000002</v>
      </c>
      <c r="G273" s="50">
        <v>0.08</v>
      </c>
      <c r="H273" s="62">
        <f t="shared" si="73"/>
        <v>2268</v>
      </c>
      <c r="I273" s="62">
        <f t="shared" si="74"/>
        <v>2449.44</v>
      </c>
      <c r="J273" s="103"/>
    </row>
    <row r="274" spans="1:10" x14ac:dyDescent="0.25">
      <c r="A274" s="102">
        <v>6</v>
      </c>
      <c r="B274" s="103" t="s">
        <v>160</v>
      </c>
      <c r="C274" s="104" t="s">
        <v>11</v>
      </c>
      <c r="D274" s="105">
        <v>25000</v>
      </c>
      <c r="E274" s="106">
        <v>0.42</v>
      </c>
      <c r="F274" s="62">
        <f t="shared" si="72"/>
        <v>0.4536</v>
      </c>
      <c r="G274" s="50">
        <v>0.08</v>
      </c>
      <c r="H274" s="62">
        <f t="shared" si="73"/>
        <v>10500</v>
      </c>
      <c r="I274" s="62">
        <f t="shared" si="74"/>
        <v>11340</v>
      </c>
      <c r="J274" s="103"/>
    </row>
    <row r="275" spans="1:10" x14ac:dyDescent="0.25">
      <c r="A275" s="102">
        <v>7</v>
      </c>
      <c r="B275" s="103" t="s">
        <v>161</v>
      </c>
      <c r="C275" s="104" t="s">
        <v>11</v>
      </c>
      <c r="D275" s="105">
        <v>25000</v>
      </c>
      <c r="E275" s="106">
        <v>0.42</v>
      </c>
      <c r="F275" s="62">
        <f t="shared" si="72"/>
        <v>0.4536</v>
      </c>
      <c r="G275" s="50">
        <v>0.08</v>
      </c>
      <c r="H275" s="62">
        <f t="shared" si="73"/>
        <v>10500</v>
      </c>
      <c r="I275" s="62">
        <f t="shared" si="74"/>
        <v>11340</v>
      </c>
      <c r="J275" s="103"/>
    </row>
    <row r="276" spans="1:10" x14ac:dyDescent="0.25">
      <c r="A276" s="102">
        <v>8</v>
      </c>
      <c r="B276" s="103" t="s">
        <v>162</v>
      </c>
      <c r="C276" s="104" t="s">
        <v>11</v>
      </c>
      <c r="D276" s="104">
        <v>200</v>
      </c>
      <c r="E276" s="106">
        <v>0.42</v>
      </c>
      <c r="F276" s="62">
        <f t="shared" si="72"/>
        <v>0.4536</v>
      </c>
      <c r="G276" s="50">
        <v>0.08</v>
      </c>
      <c r="H276" s="62">
        <f t="shared" si="73"/>
        <v>84</v>
      </c>
      <c r="I276" s="62">
        <f t="shared" si="74"/>
        <v>90.72</v>
      </c>
      <c r="J276" s="103"/>
    </row>
    <row r="277" spans="1:10" x14ac:dyDescent="0.25">
      <c r="A277" s="102">
        <v>9</v>
      </c>
      <c r="B277" s="103" t="s">
        <v>163</v>
      </c>
      <c r="C277" s="104" t="s">
        <v>11</v>
      </c>
      <c r="D277" s="104">
        <v>300</v>
      </c>
      <c r="E277" s="106">
        <v>0.6</v>
      </c>
      <c r="F277" s="62">
        <f t="shared" si="72"/>
        <v>0.64800000000000002</v>
      </c>
      <c r="G277" s="50">
        <v>0.08</v>
      </c>
      <c r="H277" s="62">
        <f t="shared" si="73"/>
        <v>180</v>
      </c>
      <c r="I277" s="62">
        <f t="shared" si="74"/>
        <v>194.4</v>
      </c>
      <c r="J277" s="103"/>
    </row>
    <row r="278" spans="1:10" x14ac:dyDescent="0.25">
      <c r="A278" s="102">
        <v>10</v>
      </c>
      <c r="B278" s="103" t="s">
        <v>164</v>
      </c>
      <c r="C278" s="104" t="s">
        <v>11</v>
      </c>
      <c r="D278" s="105">
        <v>55000</v>
      </c>
      <c r="E278" s="106">
        <v>0.41</v>
      </c>
      <c r="F278" s="62">
        <f t="shared" si="72"/>
        <v>0.44280000000000003</v>
      </c>
      <c r="G278" s="50">
        <v>0.08</v>
      </c>
      <c r="H278" s="62">
        <f t="shared" si="73"/>
        <v>22550</v>
      </c>
      <c r="I278" s="62">
        <f t="shared" si="74"/>
        <v>24354</v>
      </c>
      <c r="J278" s="103"/>
    </row>
    <row r="279" spans="1:10" ht="28.5" x14ac:dyDescent="0.25">
      <c r="A279" s="102">
        <v>11</v>
      </c>
      <c r="B279" s="103" t="s">
        <v>165</v>
      </c>
      <c r="C279" s="104" t="s">
        <v>11</v>
      </c>
      <c r="D279" s="105">
        <v>15000</v>
      </c>
      <c r="E279" s="106">
        <v>0.42</v>
      </c>
      <c r="F279" s="62">
        <f t="shared" si="72"/>
        <v>0.4536</v>
      </c>
      <c r="G279" s="50">
        <v>0.08</v>
      </c>
      <c r="H279" s="62">
        <f t="shared" si="73"/>
        <v>6300</v>
      </c>
      <c r="I279" s="62">
        <f t="shared" si="74"/>
        <v>6804</v>
      </c>
      <c r="J279" s="103"/>
    </row>
    <row r="280" spans="1:10" x14ac:dyDescent="0.25">
      <c r="A280" s="102">
        <v>12</v>
      </c>
      <c r="B280" s="103" t="s">
        <v>166</v>
      </c>
      <c r="C280" s="104" t="s">
        <v>11</v>
      </c>
      <c r="D280" s="105">
        <v>35000</v>
      </c>
      <c r="E280" s="106">
        <v>0.42</v>
      </c>
      <c r="F280" s="62">
        <f t="shared" si="72"/>
        <v>0.4536</v>
      </c>
      <c r="G280" s="50">
        <v>0.08</v>
      </c>
      <c r="H280" s="62">
        <f t="shared" si="73"/>
        <v>14700</v>
      </c>
      <c r="I280" s="62">
        <f t="shared" si="74"/>
        <v>15876.000000000002</v>
      </c>
      <c r="J280" s="103"/>
    </row>
    <row r="281" spans="1:10" x14ac:dyDescent="0.25">
      <c r="A281" s="102">
        <v>13</v>
      </c>
      <c r="B281" s="103" t="s">
        <v>167</v>
      </c>
      <c r="C281" s="104" t="s">
        <v>11</v>
      </c>
      <c r="D281" s="105">
        <v>4000</v>
      </c>
      <c r="E281" s="106">
        <v>0.8</v>
      </c>
      <c r="F281" s="62">
        <f t="shared" si="72"/>
        <v>0.8640000000000001</v>
      </c>
      <c r="G281" s="50">
        <v>0.08</v>
      </c>
      <c r="H281" s="62">
        <f t="shared" si="73"/>
        <v>3200</v>
      </c>
      <c r="I281" s="62">
        <f t="shared" si="74"/>
        <v>3456</v>
      </c>
      <c r="J281" s="103"/>
    </row>
    <row r="282" spans="1:10" x14ac:dyDescent="0.25">
      <c r="A282" s="102">
        <v>14</v>
      </c>
      <c r="B282" s="103" t="s">
        <v>168</v>
      </c>
      <c r="C282" s="104" t="s">
        <v>11</v>
      </c>
      <c r="D282" s="104">
        <v>200</v>
      </c>
      <c r="E282" s="106">
        <v>1.4</v>
      </c>
      <c r="F282" s="62">
        <f t="shared" si="72"/>
        <v>1.512</v>
      </c>
      <c r="G282" s="50">
        <v>0.08</v>
      </c>
      <c r="H282" s="62">
        <f t="shared" si="73"/>
        <v>280</v>
      </c>
      <c r="I282" s="62">
        <f t="shared" si="74"/>
        <v>302.40000000000003</v>
      </c>
      <c r="J282" s="103"/>
    </row>
    <row r="283" spans="1:10" ht="51" customHeight="1" x14ac:dyDescent="0.25">
      <c r="A283" s="102">
        <v>15</v>
      </c>
      <c r="B283" s="103" t="s">
        <v>318</v>
      </c>
      <c r="C283" s="104" t="s">
        <v>11</v>
      </c>
      <c r="D283" s="104">
        <v>1500</v>
      </c>
      <c r="E283" s="106">
        <v>0.16</v>
      </c>
      <c r="F283" s="62">
        <f t="shared" si="72"/>
        <v>0.17280000000000001</v>
      </c>
      <c r="G283" s="50">
        <v>0.08</v>
      </c>
      <c r="H283" s="62">
        <f t="shared" si="73"/>
        <v>240</v>
      </c>
      <c r="I283" s="62">
        <f t="shared" si="74"/>
        <v>259.20000000000005</v>
      </c>
      <c r="J283" s="103"/>
    </row>
    <row r="284" spans="1:10" ht="28.5" x14ac:dyDescent="0.25">
      <c r="A284" s="102">
        <v>16</v>
      </c>
      <c r="B284" s="103" t="s">
        <v>169</v>
      </c>
      <c r="C284" s="104" t="s">
        <v>11</v>
      </c>
      <c r="D284" s="104">
        <v>2112</v>
      </c>
      <c r="E284" s="106">
        <v>0.2</v>
      </c>
      <c r="F284" s="62">
        <f t="shared" si="72"/>
        <v>0.21600000000000003</v>
      </c>
      <c r="G284" s="50">
        <v>0.08</v>
      </c>
      <c r="H284" s="62">
        <f t="shared" si="73"/>
        <v>422.40000000000003</v>
      </c>
      <c r="I284" s="62">
        <f t="shared" si="74"/>
        <v>456.19200000000006</v>
      </c>
      <c r="J284" s="103"/>
    </row>
    <row r="285" spans="1:10" ht="28.5" x14ac:dyDescent="0.25">
      <c r="A285" s="102">
        <v>17</v>
      </c>
      <c r="B285" s="103" t="s">
        <v>170</v>
      </c>
      <c r="C285" s="104" t="s">
        <v>11</v>
      </c>
      <c r="D285" s="104">
        <v>20</v>
      </c>
      <c r="E285" s="106">
        <v>7</v>
      </c>
      <c r="F285" s="62">
        <f t="shared" si="72"/>
        <v>7.5600000000000005</v>
      </c>
      <c r="G285" s="50">
        <v>0.08</v>
      </c>
      <c r="H285" s="62">
        <f t="shared" si="73"/>
        <v>140</v>
      </c>
      <c r="I285" s="62">
        <f t="shared" si="74"/>
        <v>151.20000000000002</v>
      </c>
      <c r="J285" s="103"/>
    </row>
    <row r="286" spans="1:10" ht="28.5" x14ac:dyDescent="0.25">
      <c r="A286" s="102">
        <v>18</v>
      </c>
      <c r="B286" s="103" t="s">
        <v>171</v>
      </c>
      <c r="C286" s="104" t="s">
        <v>11</v>
      </c>
      <c r="D286" s="104">
        <v>5</v>
      </c>
      <c r="E286" s="106">
        <v>35</v>
      </c>
      <c r="F286" s="62">
        <f t="shared" si="72"/>
        <v>37.800000000000004</v>
      </c>
      <c r="G286" s="50">
        <v>0.08</v>
      </c>
      <c r="H286" s="62">
        <f t="shared" si="73"/>
        <v>175</v>
      </c>
      <c r="I286" s="62">
        <f t="shared" si="74"/>
        <v>189</v>
      </c>
      <c r="J286" s="103"/>
    </row>
    <row r="287" spans="1:10" x14ac:dyDescent="0.25">
      <c r="A287" s="102">
        <v>19</v>
      </c>
      <c r="B287" s="103" t="s">
        <v>172</v>
      </c>
      <c r="C287" s="104" t="s">
        <v>11</v>
      </c>
      <c r="D287" s="104">
        <v>500</v>
      </c>
      <c r="E287" s="106">
        <v>0.46</v>
      </c>
      <c r="F287" s="62">
        <f t="shared" si="72"/>
        <v>0.49680000000000007</v>
      </c>
      <c r="G287" s="50">
        <v>0.08</v>
      </c>
      <c r="H287" s="62">
        <f t="shared" si="73"/>
        <v>230</v>
      </c>
      <c r="I287" s="62">
        <f t="shared" si="74"/>
        <v>248.4</v>
      </c>
      <c r="J287" s="103"/>
    </row>
    <row r="288" spans="1:10" ht="42.75" x14ac:dyDescent="0.25">
      <c r="A288" s="102">
        <v>20</v>
      </c>
      <c r="B288" s="103" t="s">
        <v>173</v>
      </c>
      <c r="C288" s="104" t="s">
        <v>11</v>
      </c>
      <c r="D288" s="104">
        <v>300</v>
      </c>
      <c r="E288" s="106">
        <v>8.5</v>
      </c>
      <c r="F288" s="62">
        <f t="shared" si="72"/>
        <v>9.18</v>
      </c>
      <c r="G288" s="50">
        <v>0.08</v>
      </c>
      <c r="H288" s="62">
        <f t="shared" si="73"/>
        <v>2550</v>
      </c>
      <c r="I288" s="62">
        <f t="shared" si="74"/>
        <v>2754</v>
      </c>
      <c r="J288" s="103"/>
    </row>
    <row r="289" spans="1:10" ht="28.5" x14ac:dyDescent="0.25">
      <c r="A289" s="102">
        <v>21</v>
      </c>
      <c r="B289" s="103" t="s">
        <v>174</v>
      </c>
      <c r="C289" s="104" t="s">
        <v>11</v>
      </c>
      <c r="D289" s="104">
        <v>5000</v>
      </c>
      <c r="E289" s="106">
        <v>0.35</v>
      </c>
      <c r="F289" s="62">
        <f t="shared" si="72"/>
        <v>0.378</v>
      </c>
      <c r="G289" s="50">
        <v>0.08</v>
      </c>
      <c r="H289" s="62">
        <f t="shared" si="73"/>
        <v>1750</v>
      </c>
      <c r="I289" s="62">
        <f t="shared" si="74"/>
        <v>1890.0000000000002</v>
      </c>
      <c r="J289" s="103"/>
    </row>
    <row r="290" spans="1:10" ht="28.5" x14ac:dyDescent="0.25">
      <c r="A290" s="102">
        <v>22</v>
      </c>
      <c r="B290" s="103" t="s">
        <v>175</v>
      </c>
      <c r="C290" s="104" t="s">
        <v>11</v>
      </c>
      <c r="D290" s="104">
        <v>100</v>
      </c>
      <c r="E290" s="106">
        <v>1.1000000000000001</v>
      </c>
      <c r="F290" s="62">
        <f t="shared" si="72"/>
        <v>1.1880000000000002</v>
      </c>
      <c r="G290" s="50">
        <v>0.08</v>
      </c>
      <c r="H290" s="62">
        <f t="shared" si="73"/>
        <v>110.00000000000001</v>
      </c>
      <c r="I290" s="62">
        <f t="shared" si="74"/>
        <v>118.80000000000003</v>
      </c>
      <c r="J290" s="103"/>
    </row>
    <row r="291" spans="1:10" ht="88.5" customHeight="1" x14ac:dyDescent="0.25">
      <c r="A291" s="102">
        <v>23</v>
      </c>
      <c r="B291" s="103" t="s">
        <v>176</v>
      </c>
      <c r="C291" s="104" t="s">
        <v>24</v>
      </c>
      <c r="D291" s="104">
        <v>60</v>
      </c>
      <c r="E291" s="106">
        <v>30</v>
      </c>
      <c r="F291" s="62">
        <f t="shared" si="72"/>
        <v>32.400000000000006</v>
      </c>
      <c r="G291" s="50">
        <v>0.08</v>
      </c>
      <c r="H291" s="62">
        <f t="shared" si="73"/>
        <v>1800</v>
      </c>
      <c r="I291" s="62">
        <f t="shared" si="74"/>
        <v>1944.0000000000002</v>
      </c>
      <c r="J291" s="103"/>
    </row>
    <row r="292" spans="1:10" ht="63" customHeight="1" x14ac:dyDescent="0.25">
      <c r="A292" s="102">
        <v>24</v>
      </c>
      <c r="B292" s="103" t="s">
        <v>177</v>
      </c>
      <c r="C292" s="104" t="s">
        <v>14</v>
      </c>
      <c r="D292" s="104">
        <v>5</v>
      </c>
      <c r="E292" s="106">
        <v>40</v>
      </c>
      <c r="F292" s="62">
        <f t="shared" ref="F292:F298" si="75">E292*1.08</f>
        <v>43.2</v>
      </c>
      <c r="G292" s="50">
        <v>0.08</v>
      </c>
      <c r="H292" s="62">
        <f t="shared" ref="H292:H298" si="76">E292*D292</f>
        <v>200</v>
      </c>
      <c r="I292" s="62">
        <f t="shared" ref="I292:I298" si="77">H292*1.08</f>
        <v>216</v>
      </c>
      <c r="J292" s="103"/>
    </row>
    <row r="293" spans="1:10" ht="51.75" customHeight="1" x14ac:dyDescent="0.25">
      <c r="A293" s="102">
        <v>25</v>
      </c>
      <c r="B293" s="103" t="s">
        <v>178</v>
      </c>
      <c r="C293" s="104" t="s">
        <v>72</v>
      </c>
      <c r="D293" s="104">
        <v>20</v>
      </c>
      <c r="E293" s="106">
        <v>730</v>
      </c>
      <c r="F293" s="62">
        <f t="shared" si="75"/>
        <v>788.40000000000009</v>
      </c>
      <c r="G293" s="50">
        <v>0.08</v>
      </c>
      <c r="H293" s="62">
        <f t="shared" si="76"/>
        <v>14600</v>
      </c>
      <c r="I293" s="62">
        <f t="shared" si="77"/>
        <v>15768.000000000002</v>
      </c>
      <c r="J293" s="103"/>
    </row>
    <row r="294" spans="1:10" ht="28.5" customHeight="1" x14ac:dyDescent="0.25">
      <c r="A294" s="102">
        <v>26</v>
      </c>
      <c r="B294" s="103" t="s">
        <v>179</v>
      </c>
      <c r="C294" s="104" t="s">
        <v>11</v>
      </c>
      <c r="D294" s="104">
        <v>30</v>
      </c>
      <c r="E294" s="106">
        <v>4.5199999999999996</v>
      </c>
      <c r="F294" s="62">
        <f t="shared" si="75"/>
        <v>4.8815999999999997</v>
      </c>
      <c r="G294" s="50">
        <v>0.08</v>
      </c>
      <c r="H294" s="62">
        <f t="shared" si="76"/>
        <v>135.6</v>
      </c>
      <c r="I294" s="62">
        <f t="shared" si="77"/>
        <v>146.44800000000001</v>
      </c>
      <c r="J294" s="103"/>
    </row>
    <row r="295" spans="1:10" ht="45.75" customHeight="1" x14ac:dyDescent="0.25">
      <c r="A295" s="102">
        <v>27</v>
      </c>
      <c r="B295" s="103" t="s">
        <v>307</v>
      </c>
      <c r="C295" s="104" t="s">
        <v>142</v>
      </c>
      <c r="D295" s="104">
        <v>20</v>
      </c>
      <c r="E295" s="106">
        <v>730</v>
      </c>
      <c r="F295" s="62">
        <f t="shared" si="75"/>
        <v>788.40000000000009</v>
      </c>
      <c r="G295" s="50">
        <v>0.08</v>
      </c>
      <c r="H295" s="62">
        <f t="shared" si="76"/>
        <v>14600</v>
      </c>
      <c r="I295" s="62">
        <f t="shared" si="77"/>
        <v>15768.000000000002</v>
      </c>
      <c r="J295" s="103"/>
    </row>
    <row r="296" spans="1:10" ht="44.25" customHeight="1" x14ac:dyDescent="0.25">
      <c r="A296" s="102">
        <v>28</v>
      </c>
      <c r="B296" s="103" t="s">
        <v>180</v>
      </c>
      <c r="C296" s="107" t="s">
        <v>182</v>
      </c>
      <c r="D296" s="105">
        <v>2000</v>
      </c>
      <c r="E296" s="106">
        <v>0.48</v>
      </c>
      <c r="F296" s="62">
        <f t="shared" si="75"/>
        <v>0.51839999999999997</v>
      </c>
      <c r="G296" s="50">
        <v>0.08</v>
      </c>
      <c r="H296" s="62">
        <f t="shared" si="76"/>
        <v>960</v>
      </c>
      <c r="I296" s="62">
        <f t="shared" si="77"/>
        <v>1036.8000000000002</v>
      </c>
      <c r="J296" s="103"/>
    </row>
    <row r="297" spans="1:10" ht="66.75" customHeight="1" x14ac:dyDescent="0.25">
      <c r="A297" s="102">
        <v>29</v>
      </c>
      <c r="B297" s="103" t="s">
        <v>181</v>
      </c>
      <c r="C297" s="104" t="s">
        <v>11</v>
      </c>
      <c r="D297" s="104">
        <v>500</v>
      </c>
      <c r="E297" s="106">
        <v>12.6</v>
      </c>
      <c r="F297" s="62">
        <f t="shared" si="75"/>
        <v>13.608000000000001</v>
      </c>
      <c r="G297" s="50">
        <v>0.08</v>
      </c>
      <c r="H297" s="62">
        <f t="shared" si="76"/>
        <v>6300</v>
      </c>
      <c r="I297" s="62">
        <f t="shared" si="77"/>
        <v>6804</v>
      </c>
      <c r="J297" s="103"/>
    </row>
    <row r="298" spans="1:10" ht="74.25" customHeight="1" x14ac:dyDescent="0.25">
      <c r="A298" s="102">
        <v>30</v>
      </c>
      <c r="B298" s="103" t="s">
        <v>282</v>
      </c>
      <c r="C298" s="104" t="s">
        <v>11</v>
      </c>
      <c r="D298" s="104">
        <v>20</v>
      </c>
      <c r="E298" s="106">
        <v>16</v>
      </c>
      <c r="F298" s="62">
        <f t="shared" si="75"/>
        <v>17.28</v>
      </c>
      <c r="G298" s="50">
        <v>0.08</v>
      </c>
      <c r="H298" s="62">
        <f t="shared" si="76"/>
        <v>320</v>
      </c>
      <c r="I298" s="62">
        <f t="shared" si="77"/>
        <v>345.6</v>
      </c>
      <c r="J298" s="103"/>
    </row>
    <row r="299" spans="1:10" x14ac:dyDescent="0.25">
      <c r="A299" s="103"/>
      <c r="B299" s="103"/>
      <c r="C299" s="103"/>
      <c r="D299" s="103"/>
      <c r="E299" s="103"/>
      <c r="F299" s="103"/>
      <c r="G299" s="102" t="s">
        <v>21</v>
      </c>
      <c r="H299" s="108">
        <f>SUM(H269:H298)</f>
        <v>118478</v>
      </c>
      <c r="I299" s="108">
        <f>SUM(I269:I298)</f>
        <v>127956.24</v>
      </c>
      <c r="J299" s="103"/>
    </row>
    <row r="300" spans="1:10" x14ac:dyDescent="0.25">
      <c r="A300" s="46"/>
      <c r="B300" s="46"/>
      <c r="C300" s="46"/>
      <c r="D300" s="46"/>
      <c r="E300" s="46"/>
      <c r="F300" s="46"/>
      <c r="G300" s="46"/>
      <c r="H300" s="46"/>
      <c r="I300" s="46"/>
      <c r="J300" s="46"/>
    </row>
    <row r="301" spans="1:10" x14ac:dyDescent="0.25">
      <c r="A301" s="46"/>
      <c r="B301" s="282" t="s">
        <v>290</v>
      </c>
      <c r="C301" s="46"/>
      <c r="D301" s="46"/>
      <c r="E301" s="46"/>
      <c r="F301" s="46"/>
      <c r="G301" s="46"/>
      <c r="H301" s="46"/>
      <c r="I301" s="435"/>
      <c r="J301" s="435"/>
    </row>
    <row r="302" spans="1:10" x14ac:dyDescent="0.25">
      <c r="A302" s="46"/>
      <c r="B302" s="46"/>
      <c r="C302" s="46"/>
      <c r="D302" s="46"/>
      <c r="E302" s="46"/>
      <c r="F302" s="46"/>
      <c r="G302" s="46"/>
      <c r="H302" s="46"/>
      <c r="I302" s="46"/>
      <c r="J302" s="46"/>
    </row>
    <row r="303" spans="1:10" ht="62.25" customHeight="1" x14ac:dyDescent="0.25">
      <c r="A303" s="25" t="s">
        <v>0</v>
      </c>
      <c r="B303" s="25" t="s">
        <v>1</v>
      </c>
      <c r="C303" s="25" t="s">
        <v>2</v>
      </c>
      <c r="D303" s="25" t="s">
        <v>3</v>
      </c>
      <c r="E303" s="26" t="s">
        <v>4</v>
      </c>
      <c r="F303" s="26" t="s">
        <v>5</v>
      </c>
      <c r="G303" s="26" t="s">
        <v>6</v>
      </c>
      <c r="H303" s="26" t="s">
        <v>7</v>
      </c>
      <c r="I303" s="26" t="s">
        <v>8</v>
      </c>
      <c r="J303" s="25" t="s">
        <v>9</v>
      </c>
    </row>
    <row r="304" spans="1:10" ht="65.25" customHeight="1" x14ac:dyDescent="0.25">
      <c r="A304" s="2">
        <v>1</v>
      </c>
      <c r="B304" s="28" t="s">
        <v>183</v>
      </c>
      <c r="C304" s="27" t="s">
        <v>11</v>
      </c>
      <c r="D304" s="27">
        <v>400</v>
      </c>
      <c r="E304" s="91">
        <v>23</v>
      </c>
      <c r="F304" s="359">
        <f>E304*1.08</f>
        <v>24.840000000000003</v>
      </c>
      <c r="G304" s="360">
        <v>0.08</v>
      </c>
      <c r="H304" s="359">
        <f>D304*E304</f>
        <v>9200</v>
      </c>
      <c r="I304" s="359">
        <f>H304*1.08</f>
        <v>9936</v>
      </c>
      <c r="J304" s="27"/>
    </row>
    <row r="305" spans="1:14" ht="57" x14ac:dyDescent="0.25">
      <c r="A305" s="2">
        <v>2</v>
      </c>
      <c r="B305" s="28" t="s">
        <v>184</v>
      </c>
      <c r="C305" s="27" t="s">
        <v>37</v>
      </c>
      <c r="D305" s="27">
        <v>1000</v>
      </c>
      <c r="E305" s="91">
        <v>7</v>
      </c>
      <c r="F305" s="359">
        <f t="shared" ref="F305:F312" si="78">E305*1.08</f>
        <v>7.5600000000000005</v>
      </c>
      <c r="G305" s="360">
        <v>0.08</v>
      </c>
      <c r="H305" s="359">
        <f t="shared" ref="H305:H312" si="79">D305*E305</f>
        <v>7000</v>
      </c>
      <c r="I305" s="359">
        <f t="shared" ref="I305:I312" si="80">H305*1.08</f>
        <v>7560.0000000000009</v>
      </c>
      <c r="J305" s="27"/>
    </row>
    <row r="306" spans="1:14" ht="87" customHeight="1" x14ac:dyDescent="0.25">
      <c r="A306" s="2">
        <v>3</v>
      </c>
      <c r="B306" s="28" t="s">
        <v>185</v>
      </c>
      <c r="C306" s="27" t="s">
        <v>11</v>
      </c>
      <c r="D306" s="27">
        <v>300</v>
      </c>
      <c r="E306" s="91">
        <v>17</v>
      </c>
      <c r="F306" s="359">
        <f t="shared" si="78"/>
        <v>18.36</v>
      </c>
      <c r="G306" s="360">
        <v>0.08</v>
      </c>
      <c r="H306" s="359">
        <f t="shared" si="79"/>
        <v>5100</v>
      </c>
      <c r="I306" s="359">
        <f t="shared" si="80"/>
        <v>5508</v>
      </c>
      <c r="J306" s="27"/>
    </row>
    <row r="307" spans="1:14" ht="87" customHeight="1" x14ac:dyDescent="0.25">
      <c r="A307" s="2">
        <v>4</v>
      </c>
      <c r="B307" s="28" t="s">
        <v>259</v>
      </c>
      <c r="C307" s="27" t="s">
        <v>11</v>
      </c>
      <c r="D307" s="29">
        <v>1000</v>
      </c>
      <c r="E307" s="91">
        <v>17</v>
      </c>
      <c r="F307" s="359">
        <f t="shared" si="78"/>
        <v>18.36</v>
      </c>
      <c r="G307" s="360">
        <v>0.08</v>
      </c>
      <c r="H307" s="359">
        <f t="shared" si="79"/>
        <v>17000</v>
      </c>
      <c r="I307" s="359">
        <f t="shared" si="80"/>
        <v>18360</v>
      </c>
      <c r="J307" s="27"/>
    </row>
    <row r="308" spans="1:14" ht="87" customHeight="1" x14ac:dyDescent="0.25">
      <c r="A308" s="2">
        <v>5</v>
      </c>
      <c r="B308" s="28" t="s">
        <v>265</v>
      </c>
      <c r="C308" s="27" t="s">
        <v>37</v>
      </c>
      <c r="D308" s="29">
        <v>200</v>
      </c>
      <c r="E308" s="91">
        <v>22</v>
      </c>
      <c r="F308" s="359">
        <f t="shared" si="78"/>
        <v>23.76</v>
      </c>
      <c r="G308" s="360"/>
      <c r="H308" s="359">
        <f t="shared" si="79"/>
        <v>4400</v>
      </c>
      <c r="I308" s="359">
        <f t="shared" si="80"/>
        <v>4752</v>
      </c>
      <c r="J308" s="27"/>
    </row>
    <row r="309" spans="1:14" ht="66.75" customHeight="1" x14ac:dyDescent="0.25">
      <c r="A309" s="2">
        <v>6</v>
      </c>
      <c r="B309" s="278" t="s">
        <v>338</v>
      </c>
      <c r="C309" s="114" t="s">
        <v>11</v>
      </c>
      <c r="D309" s="115">
        <v>5</v>
      </c>
      <c r="E309" s="274">
        <v>37</v>
      </c>
      <c r="F309" s="275">
        <f>E309*G309+E309</f>
        <v>39.96</v>
      </c>
      <c r="G309" s="118">
        <v>0.08</v>
      </c>
      <c r="H309" s="276">
        <f t="shared" ref="H309" si="81">D309*E309</f>
        <v>185</v>
      </c>
      <c r="I309" s="277">
        <f t="shared" ref="I309:I310" si="82">D309*F309</f>
        <v>199.8</v>
      </c>
      <c r="J309" s="27"/>
    </row>
    <row r="310" spans="1:14" ht="61.5" customHeight="1" x14ac:dyDescent="0.25">
      <c r="A310" s="2">
        <v>7</v>
      </c>
      <c r="B310" s="28" t="s">
        <v>266</v>
      </c>
      <c r="C310" s="27" t="s">
        <v>37</v>
      </c>
      <c r="D310" s="29">
        <v>200</v>
      </c>
      <c r="E310" s="91">
        <v>22</v>
      </c>
      <c r="F310" s="275">
        <f>E310*G310+E310</f>
        <v>23.76</v>
      </c>
      <c r="G310" s="118">
        <v>0.08</v>
      </c>
      <c r="H310" s="276">
        <f t="shared" ref="H310" si="83">D310*E310</f>
        <v>4400</v>
      </c>
      <c r="I310" s="277">
        <f t="shared" si="82"/>
        <v>4752</v>
      </c>
      <c r="J310" s="27"/>
    </row>
    <row r="311" spans="1:14" ht="41.25" customHeight="1" x14ac:dyDescent="0.25">
      <c r="A311" s="2">
        <v>8</v>
      </c>
      <c r="B311" s="28" t="s">
        <v>186</v>
      </c>
      <c r="C311" s="27" t="s">
        <v>11</v>
      </c>
      <c r="D311" s="27">
        <v>1500</v>
      </c>
      <c r="E311" s="91">
        <v>27</v>
      </c>
      <c r="F311" s="359">
        <f t="shared" si="78"/>
        <v>29.160000000000004</v>
      </c>
      <c r="G311" s="360">
        <v>0.08</v>
      </c>
      <c r="H311" s="359">
        <f t="shared" si="79"/>
        <v>40500</v>
      </c>
      <c r="I311" s="359">
        <f t="shared" si="80"/>
        <v>43740</v>
      </c>
      <c r="J311" s="27"/>
    </row>
    <row r="312" spans="1:14" ht="28.5" x14ac:dyDescent="0.25">
      <c r="A312" s="2">
        <v>9</v>
      </c>
      <c r="B312" s="28" t="s">
        <v>187</v>
      </c>
      <c r="C312" s="27" t="s">
        <v>11</v>
      </c>
      <c r="D312" s="27">
        <v>100</v>
      </c>
      <c r="E312" s="91">
        <v>8</v>
      </c>
      <c r="F312" s="359">
        <f t="shared" si="78"/>
        <v>8.64</v>
      </c>
      <c r="G312" s="360">
        <v>0.08</v>
      </c>
      <c r="H312" s="359">
        <f t="shared" si="79"/>
        <v>800</v>
      </c>
      <c r="I312" s="359">
        <f t="shared" si="80"/>
        <v>864</v>
      </c>
      <c r="J312" s="27"/>
    </row>
    <row r="313" spans="1:14" ht="28.5" x14ac:dyDescent="0.25">
      <c r="A313" s="2">
        <v>10</v>
      </c>
      <c r="B313" s="28" t="s">
        <v>188</v>
      </c>
      <c r="C313" s="27" t="s">
        <v>14</v>
      </c>
      <c r="D313" s="27">
        <v>1000</v>
      </c>
      <c r="E313" s="91">
        <v>9</v>
      </c>
      <c r="F313" s="359">
        <f>E313*1.08</f>
        <v>9.7200000000000006</v>
      </c>
      <c r="G313" s="360">
        <v>0.08</v>
      </c>
      <c r="H313" s="62">
        <f>D313*E313</f>
        <v>9000</v>
      </c>
      <c r="I313" s="62">
        <f>H313*1.08</f>
        <v>9720</v>
      </c>
      <c r="J313" s="27"/>
    </row>
    <row r="314" spans="1:14" x14ac:dyDescent="0.25">
      <c r="A314" s="444"/>
      <c r="B314" s="445"/>
      <c r="C314" s="445"/>
      <c r="D314" s="445"/>
      <c r="E314" s="445"/>
      <c r="F314" s="446"/>
      <c r="G314" s="26" t="s">
        <v>21</v>
      </c>
      <c r="H314" s="361">
        <f>SUM(H304:H313)</f>
        <v>97585</v>
      </c>
      <c r="I314" s="361">
        <f>SUM(I304:I313)</f>
        <v>105391.8</v>
      </c>
      <c r="J314" s="26"/>
    </row>
    <row r="315" spans="1:14" x14ac:dyDescent="0.25">
      <c r="A315" s="46"/>
      <c r="B315" s="46"/>
      <c r="C315" s="46"/>
      <c r="D315" s="46"/>
      <c r="E315" s="46"/>
      <c r="F315" s="46"/>
      <c r="G315" s="46"/>
      <c r="H315" s="46"/>
      <c r="I315" s="46"/>
      <c r="J315" s="46"/>
    </row>
    <row r="316" spans="1:14" ht="15" customHeight="1" x14ac:dyDescent="0.25">
      <c r="A316" s="46"/>
      <c r="B316" s="33" t="s">
        <v>348</v>
      </c>
      <c r="C316" s="46"/>
      <c r="D316" s="46"/>
      <c r="E316" s="46"/>
      <c r="F316" s="46"/>
      <c r="G316" s="46"/>
      <c r="H316" s="46"/>
      <c r="I316" s="46"/>
      <c r="J316" s="46"/>
    </row>
    <row r="317" spans="1:14" x14ac:dyDescent="0.25">
      <c r="A317" s="46"/>
      <c r="B317" s="46"/>
      <c r="C317" s="46"/>
      <c r="D317" s="46"/>
      <c r="E317" s="46"/>
      <c r="F317" s="46"/>
      <c r="G317" s="46"/>
      <c r="H317" s="46"/>
      <c r="I317" s="435"/>
      <c r="J317" s="436"/>
    </row>
    <row r="318" spans="1:14" x14ac:dyDescent="0.25">
      <c r="A318" s="46"/>
      <c r="B318" s="282" t="s">
        <v>291</v>
      </c>
      <c r="C318" s="46"/>
      <c r="D318" s="46"/>
      <c r="E318" s="46"/>
      <c r="F318" s="46"/>
      <c r="G318" s="46"/>
      <c r="H318" s="46"/>
      <c r="I318" s="46"/>
      <c r="J318" s="46"/>
    </row>
    <row r="319" spans="1:14" x14ac:dyDescent="0.25">
      <c r="A319" s="46"/>
      <c r="B319" s="46"/>
      <c r="C319" s="46"/>
      <c r="D319" s="46"/>
      <c r="E319" s="46"/>
      <c r="F319" s="46"/>
      <c r="G319" s="46"/>
      <c r="H319" s="46"/>
      <c r="I319" s="46"/>
      <c r="J319" s="46"/>
    </row>
    <row r="320" spans="1:14" ht="99" customHeight="1" x14ac:dyDescent="0.25">
      <c r="A320" s="59" t="s">
        <v>0</v>
      </c>
      <c r="B320" s="59" t="s">
        <v>1</v>
      </c>
      <c r="C320" s="59" t="s">
        <v>2</v>
      </c>
      <c r="D320" s="59" t="s">
        <v>3</v>
      </c>
      <c r="E320" s="61" t="s">
        <v>4</v>
      </c>
      <c r="F320" s="61" t="s">
        <v>5</v>
      </c>
      <c r="G320" s="61" t="s">
        <v>6</v>
      </c>
      <c r="H320" s="61" t="s">
        <v>7</v>
      </c>
      <c r="I320" s="61" t="s">
        <v>8</v>
      </c>
      <c r="J320" s="59" t="s">
        <v>9</v>
      </c>
      <c r="K320" s="431"/>
      <c r="L320" s="432"/>
      <c r="M320" s="432"/>
      <c r="N320" s="432"/>
    </row>
    <row r="321" spans="1:14" ht="93.75" customHeight="1" x14ac:dyDescent="0.25">
      <c r="A321" s="51" t="s">
        <v>22</v>
      </c>
      <c r="B321" s="51" t="s">
        <v>189</v>
      </c>
      <c r="C321" s="51" t="s">
        <v>11</v>
      </c>
      <c r="D321" s="51">
        <v>50</v>
      </c>
      <c r="E321" s="291">
        <v>751</v>
      </c>
      <c r="F321" s="362">
        <f>E321*1.08</f>
        <v>811.08</v>
      </c>
      <c r="G321" s="72">
        <v>0.08</v>
      </c>
      <c r="H321" s="362">
        <f>E321*D321</f>
        <v>37550</v>
      </c>
      <c r="I321" s="362">
        <f>H321*1.08</f>
        <v>40554</v>
      </c>
      <c r="J321" s="51"/>
      <c r="K321" s="431"/>
      <c r="L321" s="432"/>
      <c r="M321" s="432"/>
      <c r="N321" s="432"/>
    </row>
    <row r="322" spans="1:14" x14ac:dyDescent="0.25">
      <c r="A322" s="28"/>
      <c r="B322" s="28" t="s">
        <v>190</v>
      </c>
      <c r="C322" s="28"/>
      <c r="D322" s="28"/>
      <c r="E322" s="28"/>
      <c r="F322" s="28"/>
      <c r="G322" s="25" t="s">
        <v>21</v>
      </c>
      <c r="H322" s="109">
        <f>SUM(H321)</f>
        <v>37550</v>
      </c>
      <c r="I322" s="109">
        <f>SUM(I321)</f>
        <v>40554</v>
      </c>
      <c r="J322" s="28"/>
    </row>
    <row r="323" spans="1:14" x14ac:dyDescent="0.25">
      <c r="A323" s="46"/>
      <c r="B323" s="46"/>
      <c r="C323" s="46"/>
      <c r="D323" s="46"/>
      <c r="E323" s="46"/>
      <c r="F323" s="46"/>
      <c r="G323" s="46"/>
      <c r="H323" s="46"/>
      <c r="I323" s="46"/>
      <c r="J323" s="46"/>
    </row>
    <row r="324" spans="1:14" x14ac:dyDescent="0.25">
      <c r="A324" s="130"/>
      <c r="B324" s="130"/>
      <c r="C324" s="130"/>
      <c r="D324" s="130"/>
      <c r="E324" s="130"/>
      <c r="F324" s="130"/>
      <c r="G324" s="130"/>
      <c r="H324" s="130"/>
      <c r="I324" s="130"/>
      <c r="J324" s="130"/>
    </row>
    <row r="325" spans="1:14" x14ac:dyDescent="0.25">
      <c r="A325" s="46"/>
      <c r="B325" s="282" t="s">
        <v>292</v>
      </c>
      <c r="C325" s="46"/>
      <c r="D325" s="46"/>
      <c r="E325" s="46"/>
      <c r="F325" s="46"/>
      <c r="G325" s="46"/>
      <c r="H325" s="46"/>
      <c r="I325" s="435"/>
      <c r="J325" s="436"/>
    </row>
    <row r="326" spans="1:14" x14ac:dyDescent="0.25">
      <c r="A326" s="46"/>
      <c r="B326" s="46"/>
      <c r="C326" s="46"/>
      <c r="D326" s="46"/>
      <c r="E326" s="46"/>
      <c r="F326" s="46"/>
      <c r="G326" s="46"/>
      <c r="H326" s="46"/>
      <c r="I326" s="46"/>
      <c r="J326" s="46"/>
    </row>
    <row r="327" spans="1:14" ht="24" x14ac:dyDescent="0.25">
      <c r="A327" s="141" t="s">
        <v>0</v>
      </c>
      <c r="B327" s="142" t="s">
        <v>151</v>
      </c>
      <c r="C327" s="141" t="s">
        <v>2</v>
      </c>
      <c r="D327" s="141" t="s">
        <v>3</v>
      </c>
      <c r="E327" s="143" t="s">
        <v>47</v>
      </c>
      <c r="F327" s="143" t="s">
        <v>48</v>
      </c>
      <c r="G327" s="143" t="s">
        <v>6</v>
      </c>
      <c r="H327" s="143" t="s">
        <v>7</v>
      </c>
      <c r="I327" s="143" t="s">
        <v>8</v>
      </c>
      <c r="J327" s="141" t="s">
        <v>9</v>
      </c>
    </row>
    <row r="328" spans="1:14" ht="99.75" x14ac:dyDescent="0.25">
      <c r="A328" s="317">
        <v>1</v>
      </c>
      <c r="B328" s="318" t="s">
        <v>191</v>
      </c>
      <c r="C328" s="319" t="s">
        <v>142</v>
      </c>
      <c r="D328" s="320">
        <v>10</v>
      </c>
      <c r="E328" s="321">
        <v>680</v>
      </c>
      <c r="F328" s="322">
        <f>E328*1.08</f>
        <v>734.40000000000009</v>
      </c>
      <c r="G328" s="323">
        <v>0.08</v>
      </c>
      <c r="H328" s="322">
        <f>D328*E328</f>
        <v>6800</v>
      </c>
      <c r="I328" s="324">
        <f>H328*1.08</f>
        <v>7344.0000000000009</v>
      </c>
      <c r="J328" s="325"/>
    </row>
    <row r="329" spans="1:14" ht="409.5" x14ac:dyDescent="0.25">
      <c r="A329" s="152">
        <v>2</v>
      </c>
      <c r="B329" s="153" t="s">
        <v>333</v>
      </c>
      <c r="C329" s="152" t="s">
        <v>37</v>
      </c>
      <c r="D329" s="152">
        <v>50</v>
      </c>
      <c r="E329" s="148">
        <v>200</v>
      </c>
      <c r="F329" s="154">
        <f>E329*1.08</f>
        <v>216</v>
      </c>
      <c r="G329" s="155">
        <v>0.08</v>
      </c>
      <c r="H329" s="154">
        <f>D329*E329</f>
        <v>10000</v>
      </c>
      <c r="I329" s="154">
        <f>H329*1.08</f>
        <v>10800</v>
      </c>
      <c r="J329" s="143"/>
    </row>
    <row r="330" spans="1:14" x14ac:dyDescent="0.25">
      <c r="A330" s="406"/>
      <c r="B330" s="406"/>
      <c r="C330" s="406"/>
      <c r="D330" s="406"/>
      <c r="E330" s="406"/>
      <c r="F330" s="433" t="s">
        <v>21</v>
      </c>
      <c r="G330" s="434"/>
      <c r="H330" s="131">
        <f>SUM(H328:H329)</f>
        <v>16800</v>
      </c>
      <c r="I330" s="131">
        <f>SUM(I328:I329)</f>
        <v>18144</v>
      </c>
      <c r="J330" s="406"/>
    </row>
    <row r="331" spans="1:14" ht="15.75" x14ac:dyDescent="0.3">
      <c r="A331" s="46"/>
      <c r="B331" s="46"/>
      <c r="C331" s="46"/>
      <c r="D331" s="46"/>
      <c r="E331" s="46"/>
      <c r="F331" s="46"/>
      <c r="G331" s="46"/>
      <c r="H331" s="46"/>
      <c r="I331" s="46"/>
      <c r="J331" s="46"/>
    </row>
    <row r="332" spans="1:14" ht="15.75" x14ac:dyDescent="0.3">
      <c r="A332" s="46"/>
      <c r="B332" s="46"/>
      <c r="C332" s="46"/>
      <c r="D332" s="46"/>
      <c r="E332" s="46"/>
      <c r="F332" s="46"/>
      <c r="G332" s="46"/>
      <c r="H332" s="46"/>
      <c r="I332" s="46"/>
      <c r="J332" s="46"/>
    </row>
    <row r="333" spans="1:14" ht="15.75" x14ac:dyDescent="0.3">
      <c r="A333" s="46"/>
      <c r="B333" s="46"/>
      <c r="C333" s="46"/>
      <c r="D333" s="46"/>
      <c r="E333" s="46"/>
      <c r="F333" s="46"/>
      <c r="G333" s="46"/>
      <c r="H333" s="46"/>
      <c r="I333" s="46"/>
      <c r="J333" s="46"/>
    </row>
    <row r="334" spans="1:14" ht="15.75" x14ac:dyDescent="0.3">
      <c r="A334" s="46"/>
      <c r="B334" s="46"/>
      <c r="C334" s="46"/>
      <c r="D334" s="46"/>
      <c r="E334" s="46"/>
      <c r="F334" s="46"/>
      <c r="G334" s="46"/>
      <c r="H334" s="46"/>
      <c r="I334" s="46"/>
      <c r="J334" s="46"/>
    </row>
    <row r="335" spans="1:14" ht="15.75" x14ac:dyDescent="0.3">
      <c r="A335" s="46"/>
      <c r="B335" s="282" t="s">
        <v>293</v>
      </c>
      <c r="C335" s="46"/>
      <c r="D335" s="46"/>
      <c r="E335" s="46"/>
      <c r="F335" s="46"/>
      <c r="G335" s="46"/>
      <c r="H335" s="46"/>
      <c r="I335" s="407"/>
      <c r="J335" s="24"/>
    </row>
    <row r="336" spans="1:14" ht="15.75" x14ac:dyDescent="0.3">
      <c r="A336" s="46"/>
      <c r="B336" s="46"/>
      <c r="C336" s="46"/>
      <c r="D336" s="46"/>
      <c r="E336" s="46"/>
      <c r="F336" s="46"/>
      <c r="G336" s="46"/>
      <c r="H336" s="46"/>
      <c r="I336" s="46"/>
      <c r="J336" s="46"/>
    </row>
    <row r="337" spans="1:10" ht="15.75" x14ac:dyDescent="0.3">
      <c r="A337" s="46"/>
      <c r="B337" s="46"/>
      <c r="C337" s="46"/>
      <c r="D337" s="46"/>
      <c r="E337" s="46"/>
      <c r="F337" s="46"/>
      <c r="G337" s="46"/>
      <c r="H337" s="46"/>
      <c r="I337" s="46"/>
      <c r="J337" s="46"/>
    </row>
    <row r="338" spans="1:10" ht="40.5" x14ac:dyDescent="0.25">
      <c r="A338" s="121" t="s">
        <v>0</v>
      </c>
      <c r="B338" s="158" t="s">
        <v>151</v>
      </c>
      <c r="C338" s="111" t="s">
        <v>2</v>
      </c>
      <c r="D338" s="159" t="s">
        <v>3</v>
      </c>
      <c r="E338" s="159" t="s">
        <v>4</v>
      </c>
      <c r="F338" s="111" t="s">
        <v>5</v>
      </c>
      <c r="G338" s="111" t="s">
        <v>6</v>
      </c>
      <c r="H338" s="159" t="s">
        <v>7</v>
      </c>
      <c r="I338" s="111" t="s">
        <v>8</v>
      </c>
      <c r="J338" s="111" t="s">
        <v>9</v>
      </c>
    </row>
    <row r="339" spans="1:10" ht="217.5" customHeight="1" x14ac:dyDescent="0.25">
      <c r="A339" s="121" t="s">
        <v>22</v>
      </c>
      <c r="B339" s="160" t="s">
        <v>192</v>
      </c>
      <c r="C339" s="161" t="s">
        <v>11</v>
      </c>
      <c r="D339" s="121">
        <v>50</v>
      </c>
      <c r="E339" s="162">
        <v>23</v>
      </c>
      <c r="F339" s="117">
        <f>E339*1.08</f>
        <v>24.840000000000003</v>
      </c>
      <c r="G339" s="163">
        <v>0.08</v>
      </c>
      <c r="H339" s="125">
        <f>D339*E339</f>
        <v>1150</v>
      </c>
      <c r="I339" s="126">
        <f>H339*1.08</f>
        <v>1242</v>
      </c>
      <c r="J339" s="112"/>
    </row>
    <row r="340" spans="1:10" ht="185.25" x14ac:dyDescent="0.25">
      <c r="A340" s="121" t="s">
        <v>25</v>
      </c>
      <c r="B340" s="164" t="s">
        <v>193</v>
      </c>
      <c r="C340" s="165" t="s">
        <v>11</v>
      </c>
      <c r="D340" s="166">
        <v>400</v>
      </c>
      <c r="E340" s="167">
        <v>26</v>
      </c>
      <c r="F340" s="168">
        <f t="shared" ref="F340:F343" si="84">E340*1.08</f>
        <v>28.080000000000002</v>
      </c>
      <c r="G340" s="169">
        <v>0.08</v>
      </c>
      <c r="H340" s="125">
        <f t="shared" ref="H340:H343" si="85">D340*E340</f>
        <v>10400</v>
      </c>
      <c r="I340" s="170">
        <f t="shared" ref="I340:I343" si="86">H340*1.08</f>
        <v>11232</v>
      </c>
      <c r="J340" s="165"/>
    </row>
    <row r="341" spans="1:10" x14ac:dyDescent="0.25">
      <c r="A341" s="121" t="s">
        <v>27</v>
      </c>
      <c r="B341" s="171" t="s">
        <v>194</v>
      </c>
      <c r="C341" s="121" t="s">
        <v>11</v>
      </c>
      <c r="D341" s="121">
        <v>20</v>
      </c>
      <c r="E341" s="162">
        <v>16</v>
      </c>
      <c r="F341" s="128">
        <f t="shared" si="84"/>
        <v>17.28</v>
      </c>
      <c r="G341" s="172">
        <v>0.08</v>
      </c>
      <c r="H341" s="125">
        <f t="shared" si="85"/>
        <v>320</v>
      </c>
      <c r="I341" s="125">
        <f t="shared" si="86"/>
        <v>345.6</v>
      </c>
      <c r="J341" s="121"/>
    </row>
    <row r="342" spans="1:10" ht="42.75" x14ac:dyDescent="0.25">
      <c r="A342" s="173" t="s">
        <v>29</v>
      </c>
      <c r="B342" s="174" t="s">
        <v>195</v>
      </c>
      <c r="C342" s="175" t="s">
        <v>11</v>
      </c>
      <c r="D342" s="173">
        <v>30</v>
      </c>
      <c r="E342" s="176">
        <v>3.2</v>
      </c>
      <c r="F342" s="177">
        <f t="shared" si="84"/>
        <v>3.4560000000000004</v>
      </c>
      <c r="G342" s="178">
        <v>0.08</v>
      </c>
      <c r="H342" s="179">
        <f t="shared" si="85"/>
        <v>96</v>
      </c>
      <c r="I342" s="180">
        <f t="shared" si="86"/>
        <v>103.68</v>
      </c>
      <c r="J342" s="173"/>
    </row>
    <row r="343" spans="1:10" ht="71.25" x14ac:dyDescent="0.25">
      <c r="A343" s="121" t="s">
        <v>31</v>
      </c>
      <c r="B343" s="122" t="s">
        <v>196</v>
      </c>
      <c r="C343" s="121" t="s">
        <v>11</v>
      </c>
      <c r="D343" s="121">
        <v>270</v>
      </c>
      <c r="E343" s="162">
        <v>1.6</v>
      </c>
      <c r="F343" s="128">
        <f t="shared" si="84"/>
        <v>1.7280000000000002</v>
      </c>
      <c r="G343" s="172">
        <v>0.08</v>
      </c>
      <c r="H343" s="125">
        <f t="shared" si="85"/>
        <v>432</v>
      </c>
      <c r="I343" s="125">
        <f t="shared" si="86"/>
        <v>466.56000000000006</v>
      </c>
      <c r="J343" s="121"/>
    </row>
    <row r="344" spans="1:10" ht="15.75" x14ac:dyDescent="0.3">
      <c r="A344" s="130"/>
      <c r="B344" s="130"/>
      <c r="C344" s="130"/>
      <c r="D344" s="130"/>
      <c r="E344" s="130"/>
      <c r="F344" s="465" t="s">
        <v>21</v>
      </c>
      <c r="G344" s="466"/>
      <c r="H344" s="182">
        <f>SUM(H339:H343)</f>
        <v>12398</v>
      </c>
      <c r="I344" s="182">
        <f>SUM(I339:I343)</f>
        <v>13389.84</v>
      </c>
      <c r="J344" s="130"/>
    </row>
    <row r="345" spans="1:10" ht="15.75" x14ac:dyDescent="0.3">
      <c r="A345" s="46"/>
      <c r="B345" s="46"/>
      <c r="C345" s="46"/>
      <c r="D345" s="46"/>
      <c r="E345" s="46"/>
      <c r="F345" s="46"/>
      <c r="G345" s="46"/>
      <c r="H345" s="46"/>
      <c r="I345" s="46"/>
      <c r="J345" s="46"/>
    </row>
    <row r="346" spans="1:10" ht="15.75" x14ac:dyDescent="0.3">
      <c r="A346" s="46"/>
      <c r="B346" s="46"/>
      <c r="C346" s="46"/>
      <c r="D346" s="46"/>
      <c r="E346" s="46"/>
      <c r="F346" s="46"/>
      <c r="G346" s="46"/>
      <c r="H346" s="46"/>
      <c r="I346" s="46"/>
      <c r="J346" s="46"/>
    </row>
    <row r="347" spans="1:10" ht="15.75" x14ac:dyDescent="0.3">
      <c r="A347" s="46"/>
      <c r="B347" s="282" t="s">
        <v>294</v>
      </c>
      <c r="C347" s="46"/>
      <c r="D347" s="46"/>
      <c r="E347" s="46"/>
      <c r="F347" s="46"/>
      <c r="G347" s="46"/>
      <c r="H347" s="46"/>
      <c r="I347" s="435"/>
      <c r="J347" s="436"/>
    </row>
    <row r="348" spans="1:10" ht="15.75" x14ac:dyDescent="0.3">
      <c r="A348" s="46"/>
      <c r="B348" s="46"/>
      <c r="C348" s="46"/>
      <c r="D348" s="46"/>
      <c r="E348" s="46"/>
      <c r="F348" s="46"/>
      <c r="G348" s="46"/>
      <c r="H348" s="46"/>
      <c r="I348" s="46"/>
      <c r="J348" s="46"/>
    </row>
    <row r="349" spans="1:10" ht="27" x14ac:dyDescent="0.25">
      <c r="A349" s="183" t="s">
        <v>0</v>
      </c>
      <c r="B349" s="183" t="s">
        <v>151</v>
      </c>
      <c r="C349" s="183" t="s">
        <v>2</v>
      </c>
      <c r="D349" s="183" t="s">
        <v>3</v>
      </c>
      <c r="E349" s="184" t="s">
        <v>47</v>
      </c>
      <c r="F349" s="184" t="s">
        <v>48</v>
      </c>
      <c r="G349" s="184" t="s">
        <v>6</v>
      </c>
      <c r="H349" s="184" t="s">
        <v>7</v>
      </c>
      <c r="I349" s="184" t="s">
        <v>8</v>
      </c>
      <c r="J349" s="183" t="s">
        <v>9</v>
      </c>
    </row>
    <row r="350" spans="1:10" ht="80.25" customHeight="1" x14ac:dyDescent="0.25">
      <c r="A350" s="185" t="s">
        <v>22</v>
      </c>
      <c r="B350" s="186" t="s">
        <v>197</v>
      </c>
      <c r="C350" s="185" t="s">
        <v>72</v>
      </c>
      <c r="D350" s="185">
        <v>20</v>
      </c>
      <c r="E350" s="187">
        <v>1300</v>
      </c>
      <c r="F350" s="117">
        <f>(E350*G350)+E350</f>
        <v>1404</v>
      </c>
      <c r="G350" s="188">
        <v>0.08</v>
      </c>
      <c r="H350" s="189">
        <f>E350*D350</f>
        <v>26000</v>
      </c>
      <c r="I350" s="189">
        <f>ROUND((H350+H350*G350),2)</f>
        <v>28080</v>
      </c>
      <c r="J350" s="190"/>
    </row>
    <row r="351" spans="1:10" ht="95.25" customHeight="1" x14ac:dyDescent="0.25">
      <c r="A351" s="185" t="s">
        <v>25</v>
      </c>
      <c r="B351" s="186" t="s">
        <v>198</v>
      </c>
      <c r="C351" s="185" t="s">
        <v>11</v>
      </c>
      <c r="D351" s="185">
        <v>20</v>
      </c>
      <c r="E351" s="187">
        <v>310</v>
      </c>
      <c r="F351" s="117">
        <f t="shared" ref="F351:F352" si="87">(E351*G351)+E351</f>
        <v>334.8</v>
      </c>
      <c r="G351" s="188">
        <v>0.08</v>
      </c>
      <c r="H351" s="189">
        <f t="shared" ref="H351" si="88">E351*D351</f>
        <v>6200</v>
      </c>
      <c r="I351" s="189">
        <f t="shared" ref="I351:I352" si="89">ROUND((H351+H351*G351),2)</f>
        <v>6696</v>
      </c>
      <c r="J351" s="190"/>
    </row>
    <row r="352" spans="1:10" ht="98.25" customHeight="1" x14ac:dyDescent="0.25">
      <c r="A352" s="185" t="s">
        <v>27</v>
      </c>
      <c r="B352" s="191" t="s">
        <v>199</v>
      </c>
      <c r="C352" s="185" t="s">
        <v>72</v>
      </c>
      <c r="D352" s="185">
        <v>70</v>
      </c>
      <c r="E352" s="187">
        <v>880</v>
      </c>
      <c r="F352" s="117">
        <f t="shared" si="87"/>
        <v>950.4</v>
      </c>
      <c r="G352" s="188">
        <v>0.08</v>
      </c>
      <c r="H352" s="189">
        <f>E352*D352</f>
        <v>61600</v>
      </c>
      <c r="I352" s="189">
        <f t="shared" si="89"/>
        <v>66528</v>
      </c>
      <c r="J352" s="190"/>
    </row>
    <row r="353" spans="1:11" ht="15.75" x14ac:dyDescent="0.3">
      <c r="A353" s="192"/>
      <c r="B353" s="192"/>
      <c r="C353" s="192"/>
      <c r="D353" s="192"/>
      <c r="E353" s="192"/>
      <c r="F353" s="192"/>
      <c r="G353" s="193" t="s">
        <v>21</v>
      </c>
      <c r="H353" s="194">
        <f>SUM(H350:H352)</f>
        <v>93800</v>
      </c>
      <c r="I353" s="194">
        <f>SUM(I350:I352)</f>
        <v>101304</v>
      </c>
      <c r="J353" s="192"/>
    </row>
    <row r="354" spans="1:11" ht="15.75" x14ac:dyDescent="0.3">
      <c r="A354" s="46"/>
      <c r="B354" s="46"/>
      <c r="C354" s="46"/>
      <c r="D354" s="46"/>
      <c r="E354" s="46"/>
      <c r="F354" s="46"/>
      <c r="G354" s="46"/>
      <c r="H354" s="46"/>
      <c r="I354" s="46"/>
      <c r="J354" s="46"/>
    </row>
    <row r="355" spans="1:11" ht="15.75" x14ac:dyDescent="0.3">
      <c r="A355" s="46"/>
      <c r="B355" s="46"/>
      <c r="C355" s="46"/>
      <c r="D355" s="46"/>
      <c r="E355" s="46"/>
      <c r="F355" s="46"/>
      <c r="G355" s="46"/>
      <c r="H355" s="46"/>
      <c r="I355" s="46"/>
      <c r="J355" s="46"/>
    </row>
    <row r="356" spans="1:11" ht="15.75" x14ac:dyDescent="0.3">
      <c r="A356" s="46"/>
      <c r="B356" s="24"/>
      <c r="C356" s="24"/>
      <c r="D356" s="24"/>
      <c r="E356" s="24"/>
      <c r="F356" s="24"/>
      <c r="G356" s="24"/>
      <c r="H356" s="24"/>
      <c r="I356" s="24"/>
      <c r="J356" s="24"/>
      <c r="K356" s="23"/>
    </row>
    <row r="357" spans="1:11" ht="15.75" x14ac:dyDescent="0.3">
      <c r="A357" s="46"/>
      <c r="B357" s="24"/>
      <c r="C357" s="24"/>
      <c r="D357" s="24"/>
      <c r="E357" s="24"/>
      <c r="F357" s="24"/>
      <c r="G357" s="24"/>
      <c r="H357" s="24"/>
      <c r="I357" s="24"/>
      <c r="J357" s="24"/>
      <c r="K357" s="23"/>
    </row>
    <row r="358" spans="1:11" ht="15.75" x14ac:dyDescent="0.3">
      <c r="A358" s="46"/>
      <c r="B358" s="46"/>
      <c r="C358" s="46"/>
      <c r="D358" s="46"/>
      <c r="E358" s="46"/>
      <c r="F358" s="46"/>
      <c r="G358" s="46"/>
      <c r="H358" s="46"/>
      <c r="I358" s="46"/>
      <c r="J358" s="46"/>
    </row>
    <row r="359" spans="1:11" x14ac:dyDescent="0.25">
      <c r="A359" s="249"/>
      <c r="B359" s="363"/>
      <c r="C359" s="249"/>
      <c r="D359" s="249"/>
      <c r="E359" s="364"/>
      <c r="F359" s="132"/>
      <c r="G359" s="251"/>
      <c r="H359" s="195"/>
      <c r="I359" s="195"/>
      <c r="J359" s="254"/>
    </row>
    <row r="360" spans="1:11" x14ac:dyDescent="0.25">
      <c r="A360" s="249"/>
      <c r="B360" s="336" t="s">
        <v>295</v>
      </c>
      <c r="C360" s="249"/>
      <c r="D360" s="249"/>
      <c r="E360" s="364"/>
      <c r="F360" s="132"/>
      <c r="G360" s="469"/>
      <c r="H360" s="469"/>
      <c r="I360" s="469"/>
      <c r="J360" s="469"/>
    </row>
    <row r="361" spans="1:11" ht="15.75" x14ac:dyDescent="0.3">
      <c r="A361" s="249"/>
      <c r="B361" s="363"/>
      <c r="C361" s="249"/>
      <c r="D361" s="249"/>
      <c r="E361" s="364"/>
      <c r="F361" s="132"/>
      <c r="G361" s="130"/>
      <c r="H361" s="130"/>
      <c r="I361" s="463"/>
      <c r="J361" s="464"/>
    </row>
    <row r="362" spans="1:11" ht="15.75" x14ac:dyDescent="0.3">
      <c r="A362" s="249"/>
      <c r="B362" s="363"/>
      <c r="C362" s="249"/>
      <c r="D362" s="249"/>
      <c r="E362" s="364"/>
      <c r="F362" s="132"/>
      <c r="G362" s="130"/>
      <c r="H362" s="130"/>
      <c r="I362" s="130"/>
      <c r="J362" s="130"/>
    </row>
    <row r="363" spans="1:11" ht="15.75" x14ac:dyDescent="0.3">
      <c r="A363" s="130"/>
      <c r="B363" s="196"/>
      <c r="C363" s="130"/>
      <c r="D363" s="130"/>
      <c r="E363" s="130"/>
      <c r="F363" s="130"/>
      <c r="G363" s="130"/>
      <c r="H363" s="130"/>
      <c r="I363" s="130"/>
      <c r="J363" s="130"/>
    </row>
    <row r="364" spans="1:11" ht="42.75" x14ac:dyDescent="0.3">
      <c r="A364" s="181" t="s">
        <v>0</v>
      </c>
      <c r="B364" s="197" t="s">
        <v>151</v>
      </c>
      <c r="C364" s="157" t="s">
        <v>2</v>
      </c>
      <c r="D364" s="157" t="s">
        <v>3</v>
      </c>
      <c r="E364" s="157" t="s">
        <v>4</v>
      </c>
      <c r="F364" s="157" t="s">
        <v>5</v>
      </c>
      <c r="G364" s="157" t="s">
        <v>6</v>
      </c>
      <c r="H364" s="157" t="s">
        <v>7</v>
      </c>
      <c r="I364" s="157" t="s">
        <v>8</v>
      </c>
      <c r="J364" s="157" t="s">
        <v>9</v>
      </c>
    </row>
    <row r="365" spans="1:11" ht="60.75" customHeight="1" x14ac:dyDescent="0.3">
      <c r="A365" s="428" t="s">
        <v>22</v>
      </c>
      <c r="B365" s="429" t="s">
        <v>200</v>
      </c>
      <c r="C365" s="429" t="s">
        <v>11</v>
      </c>
      <c r="D365" s="428">
        <v>24</v>
      </c>
      <c r="E365" s="200">
        <v>40</v>
      </c>
      <c r="F365" s="200">
        <f t="shared" ref="F365:F368" si="90">E365*1.08</f>
        <v>43.2</v>
      </c>
      <c r="G365" s="430">
        <v>0.08</v>
      </c>
      <c r="H365" s="200">
        <f t="shared" ref="H365:H368" si="91">E365*D365</f>
        <v>960</v>
      </c>
      <c r="I365" s="200">
        <f t="shared" ref="I365:I368" si="92">H365*1.08</f>
        <v>1036.8000000000002</v>
      </c>
      <c r="J365" s="201"/>
    </row>
    <row r="366" spans="1:11" ht="90" customHeight="1" x14ac:dyDescent="0.3">
      <c r="A366" s="428" t="s">
        <v>25</v>
      </c>
      <c r="B366" s="429" t="s">
        <v>201</v>
      </c>
      <c r="C366" s="429" t="s">
        <v>11</v>
      </c>
      <c r="D366" s="428">
        <v>1</v>
      </c>
      <c r="E366" s="200">
        <v>8600</v>
      </c>
      <c r="F366" s="200">
        <f t="shared" si="90"/>
        <v>9288</v>
      </c>
      <c r="G366" s="430">
        <v>0.08</v>
      </c>
      <c r="H366" s="200">
        <f t="shared" si="91"/>
        <v>8600</v>
      </c>
      <c r="I366" s="200">
        <f t="shared" si="92"/>
        <v>9288</v>
      </c>
      <c r="J366" s="201"/>
    </row>
    <row r="367" spans="1:11" ht="79.5" customHeight="1" x14ac:dyDescent="0.3">
      <c r="A367" s="428" t="s">
        <v>27</v>
      </c>
      <c r="B367" s="429" t="s">
        <v>202</v>
      </c>
      <c r="C367" s="429" t="s">
        <v>11</v>
      </c>
      <c r="D367" s="428">
        <v>25</v>
      </c>
      <c r="E367" s="200">
        <v>37</v>
      </c>
      <c r="F367" s="200">
        <f t="shared" si="90"/>
        <v>39.96</v>
      </c>
      <c r="G367" s="430">
        <v>0.08</v>
      </c>
      <c r="H367" s="200">
        <f t="shared" si="91"/>
        <v>925</v>
      </c>
      <c r="I367" s="200">
        <f t="shared" si="92"/>
        <v>999.00000000000011</v>
      </c>
      <c r="J367" s="201"/>
    </row>
    <row r="368" spans="1:11" ht="99.75" x14ac:dyDescent="0.3">
      <c r="A368" s="428" t="s">
        <v>29</v>
      </c>
      <c r="B368" s="429" t="s">
        <v>203</v>
      </c>
      <c r="C368" s="429" t="s">
        <v>11</v>
      </c>
      <c r="D368" s="428">
        <v>25</v>
      </c>
      <c r="E368" s="200">
        <v>260</v>
      </c>
      <c r="F368" s="200">
        <f t="shared" si="90"/>
        <v>280.8</v>
      </c>
      <c r="G368" s="430">
        <v>0.08</v>
      </c>
      <c r="H368" s="200">
        <f t="shared" si="91"/>
        <v>6500</v>
      </c>
      <c r="I368" s="200">
        <f t="shared" si="92"/>
        <v>7020.0000000000009</v>
      </c>
      <c r="J368" s="201"/>
    </row>
    <row r="369" spans="1:10" ht="15.75" x14ac:dyDescent="0.3">
      <c r="A369" s="130"/>
      <c r="B369" s="130"/>
      <c r="C369" s="130"/>
      <c r="D369" s="130"/>
      <c r="E369" s="130"/>
      <c r="F369" s="467" t="s">
        <v>21</v>
      </c>
      <c r="G369" s="468"/>
      <c r="H369" s="131">
        <f>SUM(H365:H368)</f>
        <v>16985</v>
      </c>
      <c r="I369" s="202">
        <f>SUM(I365:I368)</f>
        <v>18343.8</v>
      </c>
      <c r="J369" s="130"/>
    </row>
    <row r="370" spans="1:10" ht="15.75" x14ac:dyDescent="0.3">
      <c r="A370" s="46"/>
      <c r="B370" s="46"/>
      <c r="C370" s="46"/>
      <c r="D370" s="46"/>
      <c r="E370" s="46"/>
      <c r="F370" s="46"/>
      <c r="G370" s="46"/>
      <c r="H370" s="46"/>
      <c r="I370" s="46"/>
      <c r="J370" s="46"/>
    </row>
    <row r="371" spans="1:10" ht="15.75" x14ac:dyDescent="0.3">
      <c r="A371" s="46"/>
      <c r="B371" s="461" t="s">
        <v>347</v>
      </c>
      <c r="C371" s="462"/>
      <c r="D371" s="462"/>
      <c r="E371" s="462"/>
      <c r="F371" s="46"/>
      <c r="G371" s="46"/>
      <c r="H371" s="46"/>
      <c r="I371" s="46"/>
      <c r="J371" s="46"/>
    </row>
    <row r="372" spans="1:10" ht="15.75" x14ac:dyDescent="0.3">
      <c r="A372" s="46"/>
      <c r="B372" s="462"/>
      <c r="C372" s="462"/>
      <c r="D372" s="462"/>
      <c r="E372" s="462"/>
      <c r="F372" s="46"/>
      <c r="G372" s="46"/>
      <c r="H372" s="46"/>
      <c r="I372" s="46"/>
      <c r="J372" s="46"/>
    </row>
    <row r="373" spans="1:10" ht="15.75" x14ac:dyDescent="0.3">
      <c r="A373" s="46"/>
      <c r="B373" s="46"/>
      <c r="C373" s="46"/>
      <c r="D373" s="46"/>
      <c r="E373" s="46"/>
      <c r="F373" s="46"/>
      <c r="G373" s="46"/>
      <c r="H373" s="46"/>
      <c r="I373" s="407"/>
      <c r="J373" s="24"/>
    </row>
    <row r="374" spans="1:10" ht="15.75" x14ac:dyDescent="0.3">
      <c r="A374" s="46"/>
      <c r="B374" s="46"/>
      <c r="C374" s="46"/>
      <c r="D374" s="46"/>
      <c r="E374" s="46"/>
      <c r="F374" s="46"/>
      <c r="G374" s="46"/>
      <c r="H374" s="46"/>
      <c r="I374" s="46"/>
      <c r="J374" s="46"/>
    </row>
    <row r="375" spans="1:10" ht="15.75" x14ac:dyDescent="0.3">
      <c r="A375" s="46"/>
      <c r="B375" s="46"/>
      <c r="C375" s="46"/>
      <c r="D375" s="46"/>
      <c r="E375" s="46"/>
      <c r="F375" s="46"/>
      <c r="G375" s="46"/>
      <c r="H375" s="46"/>
      <c r="I375" s="46"/>
      <c r="J375" s="46"/>
    </row>
    <row r="376" spans="1:10" ht="15.75" x14ac:dyDescent="0.3">
      <c r="A376" s="46"/>
      <c r="B376" s="282" t="s">
        <v>302</v>
      </c>
      <c r="C376" s="46"/>
      <c r="D376" s="46"/>
      <c r="E376" s="46"/>
      <c r="F376" s="46"/>
      <c r="G376" s="46"/>
      <c r="H376" s="46"/>
      <c r="I376" s="46"/>
      <c r="J376" s="46"/>
    </row>
    <row r="377" spans="1:10" ht="15.75" x14ac:dyDescent="0.3">
      <c r="A377" s="46"/>
      <c r="B377" s="46"/>
      <c r="C377" s="46"/>
      <c r="D377" s="46"/>
      <c r="E377" s="46"/>
      <c r="F377" s="46"/>
      <c r="G377" s="46"/>
      <c r="H377" s="46"/>
      <c r="I377" s="46"/>
      <c r="J377" s="46"/>
    </row>
    <row r="378" spans="1:10" ht="15.75" x14ac:dyDescent="0.3">
      <c r="A378" s="46"/>
      <c r="B378" s="46"/>
      <c r="C378" s="46"/>
      <c r="D378" s="46"/>
      <c r="E378" s="46"/>
      <c r="F378" s="46"/>
      <c r="G378" s="46"/>
      <c r="H378" s="46"/>
      <c r="I378" s="435"/>
      <c r="J378" s="435"/>
    </row>
    <row r="379" spans="1:10" ht="15.75" x14ac:dyDescent="0.3">
      <c r="A379" s="46"/>
      <c r="B379" s="46"/>
      <c r="C379" s="46"/>
      <c r="D379" s="46"/>
      <c r="E379" s="46"/>
      <c r="F379" s="46"/>
      <c r="G379" s="46"/>
      <c r="H379" s="46"/>
      <c r="I379" s="46"/>
      <c r="J379" s="46"/>
    </row>
    <row r="380" spans="1:10" ht="15.75" x14ac:dyDescent="0.3">
      <c r="A380" s="46"/>
      <c r="B380" s="46"/>
      <c r="C380" s="46"/>
      <c r="D380" s="46"/>
      <c r="E380" s="46"/>
      <c r="F380" s="46"/>
      <c r="G380" s="46"/>
      <c r="H380" s="46"/>
      <c r="I380" s="46"/>
      <c r="J380" s="46"/>
    </row>
    <row r="381" spans="1:10" ht="39.6" customHeight="1" x14ac:dyDescent="0.25">
      <c r="A381" s="110"/>
      <c r="B381" s="110" t="s">
        <v>151</v>
      </c>
      <c r="C381" s="110" t="s">
        <v>2</v>
      </c>
      <c r="D381" s="110" t="s">
        <v>3</v>
      </c>
      <c r="E381" s="365" t="s">
        <v>4</v>
      </c>
      <c r="F381" s="111" t="s">
        <v>5</v>
      </c>
      <c r="G381" s="111" t="s">
        <v>6</v>
      </c>
      <c r="H381" s="111" t="s">
        <v>7</v>
      </c>
      <c r="I381" s="111" t="s">
        <v>8</v>
      </c>
      <c r="J381" s="110" t="s">
        <v>9</v>
      </c>
    </row>
    <row r="382" spans="1:10" ht="90" customHeight="1" x14ac:dyDescent="0.25">
      <c r="A382" s="114">
        <v>1</v>
      </c>
      <c r="B382" s="127" t="s">
        <v>249</v>
      </c>
      <c r="C382" s="114" t="s">
        <v>11</v>
      </c>
      <c r="D382" s="115">
        <v>400</v>
      </c>
      <c r="E382" s="116">
        <v>7.1</v>
      </c>
      <c r="F382" s="189">
        <v>6.59</v>
      </c>
      <c r="G382" s="118">
        <v>0.08</v>
      </c>
      <c r="H382" s="205">
        <v>4880</v>
      </c>
      <c r="I382" s="205">
        <v>5270.4</v>
      </c>
      <c r="J382" s="120"/>
    </row>
    <row r="383" spans="1:10" ht="78.599999999999994" customHeight="1" x14ac:dyDescent="0.25">
      <c r="A383" s="114">
        <v>2</v>
      </c>
      <c r="B383" s="206" t="s">
        <v>204</v>
      </c>
      <c r="C383" s="114" t="s">
        <v>11</v>
      </c>
      <c r="D383" s="115">
        <v>50</v>
      </c>
      <c r="E383" s="116">
        <v>11</v>
      </c>
      <c r="F383" s="189">
        <v>9.83</v>
      </c>
      <c r="G383" s="118">
        <v>0.08</v>
      </c>
      <c r="H383" s="205">
        <v>910</v>
      </c>
      <c r="I383" s="205">
        <v>982</v>
      </c>
      <c r="J383" s="120"/>
    </row>
    <row r="384" spans="1:10" ht="71.25" x14ac:dyDescent="0.25">
      <c r="A384" s="114">
        <v>3</v>
      </c>
      <c r="B384" s="127" t="s">
        <v>205</v>
      </c>
      <c r="C384" s="114" t="s">
        <v>11</v>
      </c>
      <c r="D384" s="115">
        <v>400</v>
      </c>
      <c r="E384" s="116">
        <v>9</v>
      </c>
      <c r="F384" s="189">
        <v>7.99</v>
      </c>
      <c r="G384" s="118">
        <v>0.08</v>
      </c>
      <c r="H384" s="205">
        <v>7400</v>
      </c>
      <c r="I384" s="205">
        <v>7992</v>
      </c>
      <c r="J384" s="120"/>
    </row>
    <row r="385" spans="1:10" ht="61.15" customHeight="1" x14ac:dyDescent="0.25">
      <c r="A385" s="114">
        <v>5</v>
      </c>
      <c r="B385" s="127" t="s">
        <v>206</v>
      </c>
      <c r="C385" s="114" t="s">
        <v>11</v>
      </c>
      <c r="D385" s="115">
        <v>150</v>
      </c>
      <c r="E385" s="207">
        <v>17</v>
      </c>
      <c r="F385" s="189">
        <v>20.3</v>
      </c>
      <c r="G385" s="118">
        <v>0.23</v>
      </c>
      <c r="H385" s="205">
        <v>8250</v>
      </c>
      <c r="I385" s="205">
        <v>10147.5</v>
      </c>
      <c r="J385" s="114"/>
    </row>
    <row r="386" spans="1:10" ht="38.450000000000003" customHeight="1" x14ac:dyDescent="0.25">
      <c r="A386" s="208">
        <v>6</v>
      </c>
      <c r="B386" s="209" t="s">
        <v>207</v>
      </c>
      <c r="C386" s="210" t="s">
        <v>11</v>
      </c>
      <c r="D386" s="210">
        <v>120</v>
      </c>
      <c r="E386" s="211">
        <v>23</v>
      </c>
      <c r="F386" s="212">
        <v>21.06</v>
      </c>
      <c r="G386" s="213">
        <v>0.08</v>
      </c>
      <c r="H386" s="214">
        <v>1950</v>
      </c>
      <c r="I386" s="214">
        <v>2106</v>
      </c>
      <c r="J386" s="210"/>
    </row>
    <row r="387" spans="1:10" ht="38.450000000000003" customHeight="1" x14ac:dyDescent="0.25">
      <c r="A387" s="112">
        <v>7</v>
      </c>
      <c r="B387" s="215" t="s">
        <v>208</v>
      </c>
      <c r="C387" s="133" t="s">
        <v>11</v>
      </c>
      <c r="D387" s="133">
        <v>40</v>
      </c>
      <c r="E387" s="216">
        <v>16</v>
      </c>
      <c r="F387" s="189">
        <v>14.58</v>
      </c>
      <c r="G387" s="124">
        <v>0.08</v>
      </c>
      <c r="H387" s="205">
        <v>1080</v>
      </c>
      <c r="I387" s="205">
        <v>1166.4000000000001</v>
      </c>
      <c r="J387" s="133"/>
    </row>
    <row r="388" spans="1:10" ht="81" customHeight="1" x14ac:dyDescent="0.25">
      <c r="A388" s="208">
        <v>8</v>
      </c>
      <c r="B388" s="353" t="s">
        <v>94</v>
      </c>
      <c r="C388" s="353" t="s">
        <v>14</v>
      </c>
      <c r="D388" s="353">
        <v>100</v>
      </c>
      <c r="E388" s="366">
        <v>26</v>
      </c>
      <c r="F388" s="367">
        <f t="shared" ref="F388" si="93">ROUND(E388+E388*G388,2)</f>
        <v>28.08</v>
      </c>
      <c r="G388" s="64">
        <v>0.08</v>
      </c>
      <c r="H388" s="367">
        <f t="shared" ref="H388" si="94">D388*E388</f>
        <v>2600</v>
      </c>
      <c r="I388" s="367">
        <f t="shared" ref="I388" si="95">ROUND(H388+H388*G388,2)</f>
        <v>2808</v>
      </c>
      <c r="J388" s="353"/>
    </row>
    <row r="389" spans="1:10" ht="83.45" customHeight="1" x14ac:dyDescent="0.25">
      <c r="A389" s="112">
        <v>9</v>
      </c>
      <c r="B389" s="51" t="s">
        <v>260</v>
      </c>
      <c r="C389" s="51" t="s">
        <v>24</v>
      </c>
      <c r="D389" s="353">
        <v>10000</v>
      </c>
      <c r="E389" s="366">
        <v>8</v>
      </c>
      <c r="F389" s="367">
        <f t="shared" ref="F389" si="96">ROUND(E389+E389*G389,2)</f>
        <v>8.64</v>
      </c>
      <c r="G389" s="64">
        <v>0.08</v>
      </c>
      <c r="H389" s="367">
        <f t="shared" ref="H389" si="97">D389*E389</f>
        <v>80000</v>
      </c>
      <c r="I389" s="367">
        <f t="shared" ref="I389" si="98">ROUND(H389+H389*G389,2)</f>
        <v>86400</v>
      </c>
      <c r="J389" s="51"/>
    </row>
    <row r="390" spans="1:10" ht="81.75" customHeight="1" x14ac:dyDescent="0.25">
      <c r="A390" s="208">
        <v>10</v>
      </c>
      <c r="B390" s="273" t="s">
        <v>209</v>
      </c>
      <c r="C390" s="292" t="s">
        <v>11</v>
      </c>
      <c r="D390" s="121">
        <v>1200</v>
      </c>
      <c r="E390" s="162">
        <v>4.0999999999999996</v>
      </c>
      <c r="F390" s="128">
        <v>3.78</v>
      </c>
      <c r="G390" s="129">
        <v>0.08</v>
      </c>
      <c r="H390" s="125">
        <v>3150</v>
      </c>
      <c r="I390" s="125">
        <v>3402</v>
      </c>
      <c r="J390" s="293"/>
    </row>
    <row r="391" spans="1:10" ht="15.75" x14ac:dyDescent="0.3">
      <c r="A391" s="130"/>
      <c r="B391" s="130"/>
      <c r="C391" s="130"/>
      <c r="D391" s="130"/>
      <c r="E391" s="130"/>
      <c r="F391" s="474" t="s">
        <v>21</v>
      </c>
      <c r="G391" s="475"/>
      <c r="H391" s="294">
        <f>SUM(H382:H390)</f>
        <v>110220</v>
      </c>
      <c r="I391" s="294">
        <f>SUM(I382:I390)</f>
        <v>120274.3</v>
      </c>
      <c r="J391" s="130"/>
    </row>
    <row r="392" spans="1:10" ht="15.75" x14ac:dyDescent="0.3">
      <c r="A392" s="46"/>
      <c r="B392" s="46"/>
      <c r="C392" s="46"/>
      <c r="D392" s="46"/>
      <c r="E392" s="46"/>
      <c r="F392" s="46"/>
      <c r="G392" s="46"/>
      <c r="H392" s="46"/>
      <c r="I392" s="46"/>
      <c r="J392" s="46"/>
    </row>
    <row r="393" spans="1:10" ht="15.75" x14ac:dyDescent="0.3">
      <c r="A393" s="46"/>
      <c r="B393" s="46"/>
      <c r="C393" s="46"/>
      <c r="D393" s="46"/>
      <c r="E393" s="46"/>
      <c r="F393" s="46"/>
      <c r="G393" s="46"/>
      <c r="H393" s="46"/>
      <c r="I393" s="46"/>
      <c r="J393" s="46"/>
    </row>
    <row r="394" spans="1:10" ht="15.75" x14ac:dyDescent="0.3">
      <c r="A394" s="46"/>
      <c r="B394" s="282" t="s">
        <v>296</v>
      </c>
      <c r="C394" s="46"/>
      <c r="D394" s="46"/>
      <c r="E394" s="46"/>
      <c r="F394" s="46"/>
      <c r="G394" s="46"/>
      <c r="H394" s="46"/>
      <c r="I394" s="435"/>
      <c r="J394" s="435"/>
    </row>
    <row r="395" spans="1:10" ht="15.75" x14ac:dyDescent="0.3">
      <c r="A395" s="46"/>
      <c r="B395" s="46"/>
      <c r="C395" s="46"/>
      <c r="D395" s="46"/>
      <c r="E395" s="46"/>
      <c r="F395" s="46"/>
      <c r="G395" s="46"/>
      <c r="H395" s="46"/>
      <c r="I395" s="46"/>
      <c r="J395" s="46"/>
    </row>
    <row r="396" spans="1:10" ht="40.5" x14ac:dyDescent="0.25">
      <c r="A396" s="110" t="s">
        <v>0</v>
      </c>
      <c r="B396" s="110" t="s">
        <v>151</v>
      </c>
      <c r="C396" s="110" t="s">
        <v>2</v>
      </c>
      <c r="D396" s="110" t="s">
        <v>3</v>
      </c>
      <c r="E396" s="111" t="s">
        <v>4</v>
      </c>
      <c r="F396" s="111" t="s">
        <v>5</v>
      </c>
      <c r="G396" s="111" t="s">
        <v>6</v>
      </c>
      <c r="H396" s="111" t="s">
        <v>7</v>
      </c>
      <c r="I396" s="111" t="s">
        <v>8</v>
      </c>
      <c r="J396" s="110" t="s">
        <v>9</v>
      </c>
    </row>
    <row r="397" spans="1:10" ht="185.25" x14ac:dyDescent="0.25">
      <c r="A397" s="112">
        <v>1</v>
      </c>
      <c r="B397" s="113" t="s">
        <v>210</v>
      </c>
      <c r="C397" s="112" t="s">
        <v>37</v>
      </c>
      <c r="D397" s="133">
        <v>800</v>
      </c>
      <c r="E397" s="216">
        <v>3.3</v>
      </c>
      <c r="F397" s="117">
        <f>E397*1.08</f>
        <v>3.5640000000000001</v>
      </c>
      <c r="G397" s="124">
        <v>0.08</v>
      </c>
      <c r="H397" s="125">
        <f>D397*E397</f>
        <v>2640</v>
      </c>
      <c r="I397" s="126">
        <f>H397*1.08</f>
        <v>2851.2000000000003</v>
      </c>
      <c r="J397" s="112"/>
    </row>
    <row r="398" spans="1:10" ht="128.25" x14ac:dyDescent="0.25">
      <c r="A398" s="217">
        <v>2</v>
      </c>
      <c r="B398" s="122" t="s">
        <v>211</v>
      </c>
      <c r="C398" s="121" t="s">
        <v>37</v>
      </c>
      <c r="D398" s="121">
        <v>800</v>
      </c>
      <c r="E398" s="162">
        <v>3.2</v>
      </c>
      <c r="F398" s="128">
        <f>E398*1.08</f>
        <v>3.4560000000000004</v>
      </c>
      <c r="G398" s="129">
        <v>0.08</v>
      </c>
      <c r="H398" s="125">
        <f>D398*E398</f>
        <v>2560</v>
      </c>
      <c r="I398" s="125">
        <f>H398*1.08</f>
        <v>2764.8</v>
      </c>
      <c r="J398" s="121"/>
    </row>
    <row r="399" spans="1:10" ht="15.75" x14ac:dyDescent="0.3">
      <c r="A399" s="130"/>
      <c r="B399" s="130"/>
      <c r="C399" s="130"/>
      <c r="D399" s="130"/>
      <c r="E399" s="130"/>
      <c r="F399" s="473" t="s">
        <v>21</v>
      </c>
      <c r="G399" s="473"/>
      <c r="H399" s="134">
        <f>SUM(H397:H398)</f>
        <v>5200</v>
      </c>
      <c r="I399" s="134">
        <f>SUM(I397:I398)</f>
        <v>5616</v>
      </c>
      <c r="J399" s="130"/>
    </row>
    <row r="400" spans="1:10" ht="15.75" x14ac:dyDescent="0.3">
      <c r="A400" s="130"/>
      <c r="B400" s="218"/>
      <c r="C400" s="218"/>
      <c r="D400" s="130"/>
      <c r="E400" s="130"/>
      <c r="F400" s="130"/>
      <c r="G400" s="130"/>
      <c r="H400" s="130"/>
      <c r="I400" s="130"/>
      <c r="J400" s="130"/>
    </row>
    <row r="401" spans="1:10" ht="15.75" x14ac:dyDescent="0.3">
      <c r="A401" s="130"/>
      <c r="B401" s="218"/>
      <c r="C401" s="218"/>
      <c r="D401" s="130"/>
      <c r="E401" s="130"/>
      <c r="F401" s="469"/>
      <c r="G401" s="469"/>
      <c r="H401" s="469"/>
      <c r="I401" s="469"/>
      <c r="J401" s="130"/>
    </row>
    <row r="402" spans="1:10" ht="15.75" x14ac:dyDescent="0.3">
      <c r="A402" s="46"/>
      <c r="B402" s="46"/>
      <c r="C402" s="46"/>
      <c r="D402" s="46"/>
      <c r="E402" s="46"/>
      <c r="F402" s="46"/>
      <c r="G402" s="46"/>
      <c r="H402" s="46"/>
      <c r="I402" s="46"/>
      <c r="J402" s="46"/>
    </row>
    <row r="403" spans="1:10" ht="15.75" x14ac:dyDescent="0.3">
      <c r="A403" s="46"/>
      <c r="B403" s="282" t="s">
        <v>297</v>
      </c>
      <c r="C403" s="46"/>
      <c r="D403" s="46"/>
      <c r="E403" s="46"/>
      <c r="F403" s="46"/>
      <c r="G403" s="46"/>
      <c r="H403" s="46"/>
      <c r="I403" s="435"/>
      <c r="J403" s="436"/>
    </row>
    <row r="404" spans="1:10" ht="15.75" x14ac:dyDescent="0.3">
      <c r="A404" s="46"/>
      <c r="B404" s="46"/>
      <c r="C404" s="46"/>
      <c r="D404" s="46"/>
      <c r="E404" s="46"/>
      <c r="F404" s="46"/>
      <c r="G404" s="46"/>
      <c r="H404" s="46"/>
      <c r="I404" s="46"/>
      <c r="J404" s="46"/>
    </row>
    <row r="405" spans="1:10" ht="40.5" x14ac:dyDescent="0.25">
      <c r="A405" s="286" t="s">
        <v>0</v>
      </c>
      <c r="B405" s="368" t="s">
        <v>151</v>
      </c>
      <c r="C405" s="286" t="s">
        <v>2</v>
      </c>
      <c r="D405" s="368" t="s">
        <v>3</v>
      </c>
      <c r="E405" s="143" t="s">
        <v>4</v>
      </c>
      <c r="F405" s="143" t="s">
        <v>5</v>
      </c>
      <c r="G405" s="143" t="s">
        <v>6</v>
      </c>
      <c r="H405" s="369" t="s">
        <v>7</v>
      </c>
      <c r="I405" s="369" t="s">
        <v>8</v>
      </c>
      <c r="J405" s="286" t="s">
        <v>9</v>
      </c>
    </row>
    <row r="406" spans="1:10" ht="384.75" x14ac:dyDescent="0.25">
      <c r="A406" s="112">
        <v>1</v>
      </c>
      <c r="B406" s="113" t="s">
        <v>212</v>
      </c>
      <c r="C406" s="159" t="s">
        <v>24</v>
      </c>
      <c r="D406" s="133">
        <v>150</v>
      </c>
      <c r="E406" s="221">
        <v>14</v>
      </c>
      <c r="F406" s="222">
        <f>ROUND(((E406*8%)+E406),2)</f>
        <v>15.12</v>
      </c>
      <c r="G406" s="223">
        <v>0.08</v>
      </c>
      <c r="H406" s="224">
        <f>ROUND((E406*D406),2)</f>
        <v>2100</v>
      </c>
      <c r="I406" s="225">
        <f>ROUND(((H406*8%)+H406),2)</f>
        <v>2268</v>
      </c>
      <c r="J406" s="226"/>
    </row>
    <row r="407" spans="1:10" ht="42.75" x14ac:dyDescent="0.25">
      <c r="A407" s="199">
        <v>2</v>
      </c>
      <c r="B407" s="370" t="s">
        <v>213</v>
      </c>
      <c r="C407" s="199" t="s">
        <v>11</v>
      </c>
      <c r="D407" s="197">
        <v>1000</v>
      </c>
      <c r="E407" s="295">
        <v>6</v>
      </c>
      <c r="F407" s="198">
        <f>ROUND(((E407*8%)+E407),2)</f>
        <v>6.48</v>
      </c>
      <c r="G407" s="371">
        <v>0.08</v>
      </c>
      <c r="H407" s="198">
        <f>ROUND((E407*D407),2)</f>
        <v>6000</v>
      </c>
      <c r="I407" s="198">
        <f>ROUND(((H407*8%)+H407),2)</f>
        <v>6480</v>
      </c>
      <c r="J407" s="372"/>
    </row>
    <row r="408" spans="1:10" ht="15.75" x14ac:dyDescent="0.3">
      <c r="A408" s="130"/>
      <c r="B408" s="130"/>
      <c r="C408" s="130"/>
      <c r="D408" s="130"/>
      <c r="E408" s="130"/>
      <c r="F408" s="499" t="s">
        <v>21</v>
      </c>
      <c r="G408" s="500"/>
      <c r="H408" s="408">
        <f>SUM(H406:H407)</f>
        <v>8100</v>
      </c>
      <c r="I408" s="408">
        <f>SUM(I406:I407)</f>
        <v>8748</v>
      </c>
      <c r="J408" s="130"/>
    </row>
    <row r="409" spans="1:10" ht="15.75" x14ac:dyDescent="0.3">
      <c r="A409" s="46"/>
      <c r="B409" s="46"/>
      <c r="C409" s="46"/>
      <c r="D409" s="46"/>
      <c r="E409" s="46"/>
      <c r="F409" s="46"/>
      <c r="G409" s="46"/>
      <c r="H409" s="46"/>
      <c r="I409" s="46"/>
      <c r="J409" s="46"/>
    </row>
    <row r="410" spans="1:10" ht="15.75" x14ac:dyDescent="0.3">
      <c r="A410" s="46"/>
      <c r="B410" s="46"/>
      <c r="C410" s="46"/>
      <c r="D410" s="46"/>
      <c r="E410" s="46"/>
      <c r="F410" s="46"/>
      <c r="G410" s="46"/>
      <c r="H410" s="46"/>
      <c r="I410" s="46"/>
      <c r="J410" s="46"/>
    </row>
    <row r="411" spans="1:10" ht="15.75" x14ac:dyDescent="0.3">
      <c r="A411" s="46"/>
      <c r="B411" s="282" t="s">
        <v>252</v>
      </c>
      <c r="C411" s="46"/>
      <c r="D411" s="46"/>
      <c r="E411" s="46"/>
      <c r="F411" s="46"/>
      <c r="G411" s="46"/>
      <c r="H411" s="46"/>
      <c r="I411" s="435"/>
      <c r="J411" s="436"/>
    </row>
    <row r="412" spans="1:10" ht="15.75" x14ac:dyDescent="0.3">
      <c r="A412" s="46"/>
      <c r="B412" s="46"/>
      <c r="C412" s="46"/>
      <c r="D412" s="46"/>
      <c r="E412" s="46"/>
      <c r="F412" s="46"/>
      <c r="G412" s="46"/>
      <c r="H412" s="46"/>
      <c r="I412" s="46"/>
      <c r="J412" s="46"/>
    </row>
    <row r="413" spans="1:10" ht="40.5" x14ac:dyDescent="0.25">
      <c r="A413" s="136" t="s">
        <v>0</v>
      </c>
      <c r="B413" s="136" t="s">
        <v>151</v>
      </c>
      <c r="C413" s="136" t="s">
        <v>2</v>
      </c>
      <c r="D413" s="136" t="s">
        <v>3</v>
      </c>
      <c r="E413" s="136" t="s">
        <v>4</v>
      </c>
      <c r="F413" s="136" t="s">
        <v>5</v>
      </c>
      <c r="G413" s="136" t="s">
        <v>6</v>
      </c>
      <c r="H413" s="136" t="s">
        <v>7</v>
      </c>
      <c r="I413" s="136" t="s">
        <v>8</v>
      </c>
      <c r="J413" s="136" t="s">
        <v>9</v>
      </c>
    </row>
    <row r="414" spans="1:10" ht="306.75" customHeight="1" x14ac:dyDescent="0.25">
      <c r="A414" s="144">
        <v>1</v>
      </c>
      <c r="B414" s="145" t="s">
        <v>214</v>
      </c>
      <c r="C414" s="151" t="s">
        <v>142</v>
      </c>
      <c r="D414" s="146">
        <v>20</v>
      </c>
      <c r="E414" s="147">
        <v>430</v>
      </c>
      <c r="F414" s="148">
        <f>E414*1.08</f>
        <v>464.40000000000003</v>
      </c>
      <c r="G414" s="149">
        <v>0.08</v>
      </c>
      <c r="H414" s="148">
        <f>E414*D414</f>
        <v>8600</v>
      </c>
      <c r="I414" s="150">
        <f>F414*D414</f>
        <v>9288</v>
      </c>
      <c r="J414" s="151"/>
    </row>
    <row r="415" spans="1:10" ht="299.25" x14ac:dyDescent="0.25">
      <c r="A415" s="152">
        <v>2</v>
      </c>
      <c r="B415" s="227" t="s">
        <v>215</v>
      </c>
      <c r="C415" s="152" t="s">
        <v>142</v>
      </c>
      <c r="D415" s="146">
        <v>30</v>
      </c>
      <c r="E415" s="147">
        <v>850</v>
      </c>
      <c r="F415" s="148">
        <f>E415*1.08</f>
        <v>918.00000000000011</v>
      </c>
      <c r="G415" s="149">
        <v>0.08</v>
      </c>
      <c r="H415" s="148">
        <f>E415*D415</f>
        <v>25500</v>
      </c>
      <c r="I415" s="150">
        <f>F415*D415</f>
        <v>27540.000000000004</v>
      </c>
      <c r="J415" s="151"/>
    </row>
    <row r="416" spans="1:10" ht="96" customHeight="1" x14ac:dyDescent="0.25">
      <c r="A416" s="229" t="s">
        <v>27</v>
      </c>
      <c r="B416" s="228" t="s">
        <v>216</v>
      </c>
      <c r="C416" s="229" t="s">
        <v>142</v>
      </c>
      <c r="D416" s="230">
        <v>1</v>
      </c>
      <c r="E416" s="231">
        <v>2100</v>
      </c>
      <c r="F416" s="232">
        <f>E416*1.08</f>
        <v>2268</v>
      </c>
      <c r="G416" s="233">
        <v>0.08</v>
      </c>
      <c r="H416" s="232">
        <f>E416*D416</f>
        <v>2100</v>
      </c>
      <c r="I416" s="234">
        <f>F416*D416</f>
        <v>2268</v>
      </c>
      <c r="J416" s="197" t="s">
        <v>217</v>
      </c>
    </row>
    <row r="417" spans="1:12" ht="242.25" x14ac:dyDescent="0.25">
      <c r="A417" s="152">
        <v>4</v>
      </c>
      <c r="B417" s="145" t="s">
        <v>218</v>
      </c>
      <c r="C417" s="151" t="s">
        <v>142</v>
      </c>
      <c r="D417" s="146">
        <v>1</v>
      </c>
      <c r="E417" s="147">
        <v>2300</v>
      </c>
      <c r="F417" s="148">
        <f>E417*1.08</f>
        <v>2484</v>
      </c>
      <c r="G417" s="149">
        <v>0.08</v>
      </c>
      <c r="H417" s="148">
        <f>E417*D417</f>
        <v>2300</v>
      </c>
      <c r="I417" s="150">
        <f>H417*1.08</f>
        <v>2484</v>
      </c>
      <c r="J417" s="151"/>
    </row>
    <row r="418" spans="1:12" ht="28.5" x14ac:dyDescent="0.25">
      <c r="A418" s="229">
        <v>5</v>
      </c>
      <c r="B418" s="227" t="s">
        <v>219</v>
      </c>
      <c r="C418" s="152" t="s">
        <v>142</v>
      </c>
      <c r="D418" s="146">
        <v>1</v>
      </c>
      <c r="E418" s="147">
        <v>370</v>
      </c>
      <c r="F418" s="148">
        <f>E418*1.08</f>
        <v>399.6</v>
      </c>
      <c r="G418" s="149">
        <v>0.08</v>
      </c>
      <c r="H418" s="148">
        <f>E418*D418</f>
        <v>370</v>
      </c>
      <c r="I418" s="150">
        <f>H418*1.08</f>
        <v>399.6</v>
      </c>
      <c r="J418" s="152"/>
    </row>
    <row r="419" spans="1:12" x14ac:dyDescent="0.25">
      <c r="A419" s="236"/>
      <c r="B419" s="235"/>
      <c r="C419" s="236"/>
      <c r="D419" s="236"/>
      <c r="E419" s="237"/>
      <c r="F419" s="501" t="s">
        <v>21</v>
      </c>
      <c r="G419" s="502"/>
      <c r="H419" s="238">
        <f>SUM(H414:H418)</f>
        <v>38870</v>
      </c>
      <c r="I419" s="239">
        <f>SUM(I414:I418)</f>
        <v>41979.6</v>
      </c>
      <c r="J419" s="409"/>
    </row>
    <row r="420" spans="1:12" ht="15.75" x14ac:dyDescent="0.3">
      <c r="A420" s="46"/>
      <c r="B420" s="46"/>
      <c r="C420" s="46"/>
      <c r="D420" s="46"/>
      <c r="E420" s="46"/>
      <c r="F420" s="46"/>
      <c r="G420" s="46"/>
      <c r="H420" s="46"/>
      <c r="I420" s="46"/>
      <c r="J420" s="46"/>
    </row>
    <row r="421" spans="1:12" ht="15.75" x14ac:dyDescent="0.3">
      <c r="A421" s="268"/>
      <c r="B421" s="282" t="s">
        <v>298</v>
      </c>
      <c r="C421" s="46"/>
      <c r="D421" s="46"/>
      <c r="E421" s="46"/>
      <c r="F421" s="46"/>
      <c r="G421" s="46"/>
      <c r="H421" s="46"/>
      <c r="I421" s="46"/>
      <c r="J421" s="46"/>
    </row>
    <row r="422" spans="1:12" ht="15.75" x14ac:dyDescent="0.3">
      <c r="A422" s="46"/>
      <c r="B422" s="46"/>
      <c r="C422" s="46"/>
      <c r="D422" s="46"/>
      <c r="E422" s="46"/>
      <c r="F422" s="46"/>
      <c r="G422" s="46"/>
      <c r="H422" s="46"/>
      <c r="I422" s="435"/>
      <c r="J422" s="435"/>
    </row>
    <row r="423" spans="1:12" ht="15.75" x14ac:dyDescent="0.3">
      <c r="A423" s="46"/>
      <c r="B423" s="46"/>
      <c r="C423" s="46"/>
      <c r="D423" s="46"/>
      <c r="E423" s="46"/>
      <c r="F423" s="46"/>
      <c r="G423" s="46"/>
      <c r="H423" s="46"/>
      <c r="I423" s="46"/>
      <c r="J423" s="46"/>
    </row>
    <row r="424" spans="1:12" ht="40.5" x14ac:dyDescent="0.3">
      <c r="A424" s="252"/>
      <c r="B424" s="242" t="s">
        <v>151</v>
      </c>
      <c r="C424" s="203" t="s">
        <v>2</v>
      </c>
      <c r="D424" s="203" t="s">
        <v>3</v>
      </c>
      <c r="E424" s="243" t="s">
        <v>4</v>
      </c>
      <c r="F424" s="243" t="s">
        <v>5</v>
      </c>
      <c r="G424" s="243" t="s">
        <v>6</v>
      </c>
      <c r="H424" s="243" t="s">
        <v>7</v>
      </c>
      <c r="I424" s="243" t="s">
        <v>8</v>
      </c>
      <c r="J424" s="203" t="s">
        <v>9</v>
      </c>
    </row>
    <row r="425" spans="1:12" ht="69.75" customHeight="1" x14ac:dyDescent="0.25">
      <c r="A425" s="219">
        <v>1</v>
      </c>
      <c r="B425" s="244" t="s">
        <v>220</v>
      </c>
      <c r="C425" s="219" t="s">
        <v>142</v>
      </c>
      <c r="D425" s="219">
        <v>5</v>
      </c>
      <c r="E425" s="245">
        <v>2400</v>
      </c>
      <c r="F425" s="148">
        <f>E425*1.08</f>
        <v>2592</v>
      </c>
      <c r="G425" s="149">
        <v>0.08</v>
      </c>
      <c r="H425" s="375">
        <f>E425*D425</f>
        <v>12000</v>
      </c>
      <c r="I425" s="376">
        <f>H425*1.08</f>
        <v>12960</v>
      </c>
      <c r="J425" s="220"/>
      <c r="K425" s="489"/>
      <c r="L425" s="490"/>
    </row>
    <row r="426" spans="1:12" ht="28.5" x14ac:dyDescent="0.25">
      <c r="A426" s="219">
        <v>2</v>
      </c>
      <c r="B426" s="244" t="s">
        <v>221</v>
      </c>
      <c r="C426" s="219" t="s">
        <v>142</v>
      </c>
      <c r="D426" s="219">
        <v>1</v>
      </c>
      <c r="E426" s="245">
        <v>2000</v>
      </c>
      <c r="F426" s="148">
        <f>E426*1.08</f>
        <v>2160</v>
      </c>
      <c r="G426" s="149">
        <v>0.08</v>
      </c>
      <c r="H426" s="375">
        <f>E426*D426</f>
        <v>2000</v>
      </c>
      <c r="I426" s="376">
        <f>H426*1.08</f>
        <v>2160</v>
      </c>
      <c r="J426" s="220"/>
    </row>
    <row r="427" spans="1:12" ht="28.5" x14ac:dyDescent="0.25">
      <c r="A427" s="219">
        <v>3</v>
      </c>
      <c r="B427" s="244" t="s">
        <v>222</v>
      </c>
      <c r="C427" s="219" t="s">
        <v>142</v>
      </c>
      <c r="D427" s="219">
        <v>1</v>
      </c>
      <c r="E427" s="245">
        <v>2000</v>
      </c>
      <c r="F427" s="148">
        <f>E427*1.08</f>
        <v>2160</v>
      </c>
      <c r="G427" s="149">
        <v>0.08</v>
      </c>
      <c r="H427" s="375">
        <f>E427*D427</f>
        <v>2000</v>
      </c>
      <c r="I427" s="376">
        <f>H427*1.08</f>
        <v>2160</v>
      </c>
      <c r="J427" s="220"/>
    </row>
    <row r="428" spans="1:12" ht="28.5" x14ac:dyDescent="0.25">
      <c r="A428" s="219">
        <v>4</v>
      </c>
      <c r="B428" s="246" t="s">
        <v>223</v>
      </c>
      <c r="C428" s="219" t="s">
        <v>142</v>
      </c>
      <c r="D428" s="219">
        <v>1</v>
      </c>
      <c r="E428" s="245">
        <v>2000</v>
      </c>
      <c r="F428" s="148">
        <f>E428*1.08</f>
        <v>2160</v>
      </c>
      <c r="G428" s="149">
        <v>0.08</v>
      </c>
      <c r="H428" s="375">
        <f>E428*D428</f>
        <v>2000</v>
      </c>
      <c r="I428" s="376">
        <f>H428*1.08</f>
        <v>2160</v>
      </c>
      <c r="J428" s="220"/>
    </row>
    <row r="429" spans="1:12" x14ac:dyDescent="0.25">
      <c r="A429" s="219">
        <v>5</v>
      </c>
      <c r="B429" s="247" t="s">
        <v>224</v>
      </c>
      <c r="C429" s="219" t="s">
        <v>142</v>
      </c>
      <c r="D429" s="219">
        <v>5</v>
      </c>
      <c r="E429" s="245">
        <v>160</v>
      </c>
      <c r="F429" s="148">
        <f>E429*1.08</f>
        <v>172.8</v>
      </c>
      <c r="G429" s="149">
        <v>0.08</v>
      </c>
      <c r="H429" s="375">
        <f>E429*D429</f>
        <v>800</v>
      </c>
      <c r="I429" s="376">
        <f>H429*1.08</f>
        <v>864</v>
      </c>
      <c r="J429" s="220"/>
    </row>
    <row r="430" spans="1:12" ht="15.75" x14ac:dyDescent="0.3">
      <c r="A430" s="252"/>
      <c r="B430" s="248"/>
      <c r="C430" s="249"/>
      <c r="D430" s="249"/>
      <c r="E430" s="250"/>
      <c r="F430" s="476" t="s">
        <v>21</v>
      </c>
      <c r="G430" s="477"/>
      <c r="H430" s="241">
        <f>SUM(H425:H429)</f>
        <v>18800</v>
      </c>
      <c r="I430" s="241">
        <f>SUM(I425:I429)</f>
        <v>20304</v>
      </c>
      <c r="J430" s="253"/>
    </row>
    <row r="431" spans="1:12" x14ac:dyDescent="0.25">
      <c r="A431" s="249"/>
      <c r="B431" s="249"/>
      <c r="C431" s="249"/>
      <c r="D431" s="249"/>
      <c r="E431" s="249"/>
      <c r="F431" s="132"/>
      <c r="G431" s="251"/>
      <c r="H431" s="240"/>
      <c r="I431" s="240"/>
      <c r="J431" s="254"/>
    </row>
    <row r="432" spans="1:12" ht="15.75" x14ac:dyDescent="0.3">
      <c r="A432" s="46"/>
      <c r="B432" s="46"/>
      <c r="C432" s="46"/>
      <c r="D432" s="46"/>
      <c r="E432" s="46"/>
      <c r="F432" s="46"/>
      <c r="G432" s="46"/>
      <c r="H432" s="46"/>
      <c r="I432" s="46"/>
      <c r="J432" s="46"/>
    </row>
    <row r="433" spans="1:13" ht="15.75" x14ac:dyDescent="0.3">
      <c r="A433" s="46"/>
      <c r="B433" s="46"/>
      <c r="C433" s="46"/>
      <c r="D433" s="46"/>
      <c r="E433" s="46"/>
      <c r="F433" s="46"/>
      <c r="G433" s="46"/>
      <c r="H433" s="46"/>
      <c r="I433" s="46"/>
      <c r="J433" s="46"/>
    </row>
    <row r="434" spans="1:13" ht="15.75" x14ac:dyDescent="0.3">
      <c r="A434" s="46"/>
      <c r="B434" s="46"/>
      <c r="C434" s="46"/>
      <c r="D434" s="46"/>
      <c r="E434" s="46"/>
      <c r="F434" s="46"/>
      <c r="G434" s="46"/>
      <c r="H434" s="46"/>
      <c r="I434" s="435"/>
      <c r="J434" s="436"/>
    </row>
    <row r="435" spans="1:13" ht="15.75" x14ac:dyDescent="0.3">
      <c r="A435" s="46"/>
      <c r="B435" s="282" t="s">
        <v>299</v>
      </c>
      <c r="C435" s="46"/>
      <c r="D435" s="46"/>
      <c r="E435" s="46"/>
      <c r="F435" s="46"/>
      <c r="G435" s="46"/>
      <c r="H435" s="46"/>
      <c r="I435" s="46"/>
      <c r="J435" s="46"/>
    </row>
    <row r="436" spans="1:13" ht="15.75" x14ac:dyDescent="0.3">
      <c r="A436" s="46"/>
      <c r="B436" s="46"/>
      <c r="C436" s="46"/>
      <c r="D436" s="46"/>
      <c r="E436" s="46"/>
      <c r="F436" s="46"/>
      <c r="G436" s="46"/>
      <c r="H436" s="46"/>
      <c r="I436" s="46"/>
      <c r="J436" s="46"/>
    </row>
    <row r="437" spans="1:13" ht="40.5" x14ac:dyDescent="0.25">
      <c r="A437" s="135"/>
      <c r="B437" s="373" t="s">
        <v>151</v>
      </c>
      <c r="C437" s="135" t="s">
        <v>2</v>
      </c>
      <c r="D437" s="135" t="s">
        <v>3</v>
      </c>
      <c r="E437" s="136" t="s">
        <v>4</v>
      </c>
      <c r="F437" s="136" t="s">
        <v>5</v>
      </c>
      <c r="G437" s="136" t="s">
        <v>6</v>
      </c>
      <c r="H437" s="136" t="s">
        <v>7</v>
      </c>
      <c r="I437" s="136" t="s">
        <v>8</v>
      </c>
      <c r="J437" s="135" t="s">
        <v>9</v>
      </c>
    </row>
    <row r="438" spans="1:13" ht="84.75" customHeight="1" x14ac:dyDescent="0.25">
      <c r="A438" s="144">
        <v>1</v>
      </c>
      <c r="B438" s="145" t="s">
        <v>225</v>
      </c>
      <c r="C438" s="144" t="s">
        <v>37</v>
      </c>
      <c r="D438" s="146">
        <v>100</v>
      </c>
      <c r="E438" s="374">
        <v>230</v>
      </c>
      <c r="F438" s="148">
        <f>E438*1.08</f>
        <v>248.4</v>
      </c>
      <c r="G438" s="149">
        <v>0.08</v>
      </c>
      <c r="H438" s="375">
        <f>E438*D438</f>
        <v>23000</v>
      </c>
      <c r="I438" s="376">
        <f>H438*1.08</f>
        <v>24840</v>
      </c>
      <c r="J438" s="144"/>
      <c r="K438" s="493"/>
      <c r="L438" s="490"/>
      <c r="M438" s="490"/>
    </row>
    <row r="439" spans="1:13" x14ac:dyDescent="0.25">
      <c r="A439" s="137"/>
      <c r="B439" s="377"/>
      <c r="C439" s="137"/>
      <c r="D439" s="378"/>
      <c r="E439" s="379"/>
      <c r="F439" s="481" t="s">
        <v>21</v>
      </c>
      <c r="G439" s="482"/>
      <c r="H439" s="255">
        <v>46000</v>
      </c>
      <c r="I439" s="255">
        <v>49680</v>
      </c>
      <c r="J439" s="140"/>
    </row>
    <row r="440" spans="1:13" ht="15.75" x14ac:dyDescent="0.3">
      <c r="A440" s="46"/>
      <c r="B440" s="46"/>
      <c r="C440" s="46"/>
      <c r="D440" s="46"/>
      <c r="E440" s="46"/>
      <c r="F440" s="46"/>
      <c r="G440" s="46"/>
      <c r="H440" s="46"/>
      <c r="I440" s="46"/>
      <c r="J440" s="46"/>
    </row>
    <row r="441" spans="1:13" ht="15.75" x14ac:dyDescent="0.3">
      <c r="A441" s="46"/>
      <c r="B441" s="46"/>
      <c r="C441" s="46"/>
      <c r="D441" s="46"/>
      <c r="E441" s="46"/>
      <c r="F441" s="46"/>
      <c r="G441" s="46"/>
      <c r="H441" s="46"/>
      <c r="I441" s="46"/>
      <c r="J441" s="46"/>
    </row>
    <row r="442" spans="1:13" ht="15.75" x14ac:dyDescent="0.3">
      <c r="A442" s="46"/>
      <c r="B442" s="46"/>
      <c r="C442" s="46"/>
      <c r="D442" s="46"/>
      <c r="E442" s="46"/>
      <c r="F442" s="46"/>
      <c r="G442" s="46"/>
      <c r="H442" s="46"/>
      <c r="I442" s="46"/>
      <c r="J442" s="46"/>
    </row>
    <row r="443" spans="1:13" ht="15.75" x14ac:dyDescent="0.3">
      <c r="A443" s="46"/>
      <c r="B443" s="46"/>
      <c r="C443" s="46"/>
      <c r="D443" s="46"/>
      <c r="E443" s="46"/>
      <c r="F443" s="46"/>
      <c r="G443" s="46"/>
      <c r="H443" s="46"/>
      <c r="I443" s="46"/>
      <c r="J443" s="46"/>
    </row>
    <row r="444" spans="1:13" ht="15.75" x14ac:dyDescent="0.3">
      <c r="A444" s="46"/>
      <c r="B444" s="46"/>
      <c r="C444" s="46"/>
      <c r="D444" s="46"/>
      <c r="E444" s="46"/>
      <c r="F444" s="46"/>
      <c r="G444" s="46"/>
      <c r="H444" s="46"/>
      <c r="I444" s="46"/>
      <c r="J444" s="46"/>
    </row>
    <row r="445" spans="1:13" ht="15.75" x14ac:dyDescent="0.3">
      <c r="A445" s="46"/>
      <c r="B445" s="46"/>
      <c r="C445" s="46"/>
      <c r="D445" s="46"/>
      <c r="E445" s="46"/>
      <c r="F445" s="46"/>
      <c r="G445" s="46"/>
      <c r="H445" s="46"/>
      <c r="I445" s="46"/>
      <c r="J445" s="46"/>
    </row>
    <row r="446" spans="1:13" ht="15.75" x14ac:dyDescent="0.3">
      <c r="A446" s="46"/>
      <c r="B446" s="46"/>
      <c r="C446" s="46"/>
      <c r="D446" s="46"/>
      <c r="E446" s="46"/>
      <c r="F446" s="46"/>
      <c r="G446" s="46"/>
      <c r="H446" s="46"/>
      <c r="I446" s="435"/>
      <c r="J446" s="436"/>
    </row>
    <row r="447" spans="1:13" ht="15.75" x14ac:dyDescent="0.3">
      <c r="A447" s="46"/>
      <c r="B447" s="282" t="s">
        <v>300</v>
      </c>
      <c r="C447" s="46"/>
      <c r="D447" s="46"/>
      <c r="E447" s="46"/>
      <c r="F447" s="46"/>
      <c r="G447" s="46"/>
      <c r="H447" s="46"/>
      <c r="I447" s="46"/>
      <c r="J447" s="46"/>
    </row>
    <row r="448" spans="1:13" ht="15.75" x14ac:dyDescent="0.3">
      <c r="A448" s="46"/>
      <c r="B448" s="46"/>
      <c r="C448" s="46"/>
      <c r="D448" s="46"/>
      <c r="E448" s="46"/>
      <c r="F448" s="46"/>
      <c r="G448" s="46"/>
      <c r="H448" s="46"/>
      <c r="I448" s="46"/>
      <c r="J448" s="46"/>
    </row>
    <row r="449" spans="1:13" ht="27" x14ac:dyDescent="0.25">
      <c r="A449" s="286" t="s">
        <v>0</v>
      </c>
      <c r="B449" s="286" t="s">
        <v>151</v>
      </c>
      <c r="C449" s="286" t="s">
        <v>2</v>
      </c>
      <c r="D449" s="286" t="s">
        <v>3</v>
      </c>
      <c r="E449" s="369" t="s">
        <v>47</v>
      </c>
      <c r="F449" s="369" t="s">
        <v>48</v>
      </c>
      <c r="G449" s="369" t="s">
        <v>6</v>
      </c>
      <c r="H449" s="369" t="s">
        <v>7</v>
      </c>
      <c r="I449" s="369" t="s">
        <v>8</v>
      </c>
      <c r="J449" s="286" t="s">
        <v>9</v>
      </c>
    </row>
    <row r="450" spans="1:13" ht="142.5" x14ac:dyDescent="0.25">
      <c r="A450" s="219">
        <v>1</v>
      </c>
      <c r="B450" s="220" t="s">
        <v>263</v>
      </c>
      <c r="C450" s="220" t="s">
        <v>72</v>
      </c>
      <c r="D450" s="220">
        <v>200</v>
      </c>
      <c r="E450" s="219">
        <v>35</v>
      </c>
      <c r="F450" s="128">
        <f>E450*G450+E450</f>
        <v>37.799999999999997</v>
      </c>
      <c r="G450" s="425">
        <v>0.08</v>
      </c>
      <c r="H450" s="128">
        <f>E450*D450</f>
        <v>7000</v>
      </c>
      <c r="I450" s="128">
        <f>H450*G450+H450</f>
        <v>7560</v>
      </c>
      <c r="J450" s="220"/>
    </row>
    <row r="451" spans="1:13" ht="114" x14ac:dyDescent="0.25">
      <c r="A451" s="326">
        <v>2</v>
      </c>
      <c r="B451" s="422" t="s">
        <v>262</v>
      </c>
      <c r="C451" s="422" t="s">
        <v>72</v>
      </c>
      <c r="D451" s="422">
        <v>200</v>
      </c>
      <c r="E451" s="423">
        <v>35</v>
      </c>
      <c r="F451" s="177">
        <f>E451*G451+E451</f>
        <v>37.799999999999997</v>
      </c>
      <c r="G451" s="424">
        <v>0.08</v>
      </c>
      <c r="H451" s="177">
        <f>E451*D451</f>
        <v>7000</v>
      </c>
      <c r="I451" s="177">
        <f>H451*G451+H451</f>
        <v>7560</v>
      </c>
      <c r="J451" s="422"/>
    </row>
    <row r="452" spans="1:13" ht="15.75" x14ac:dyDescent="0.3">
      <c r="A452" s="410"/>
      <c r="B452" s="410"/>
      <c r="C452" s="410"/>
      <c r="D452" s="410"/>
      <c r="E452" s="410"/>
      <c r="F452" s="497" t="s">
        <v>21</v>
      </c>
      <c r="G452" s="498"/>
      <c r="H452" s="411">
        <f>SUM(H451)</f>
        <v>7000</v>
      </c>
      <c r="I452" s="411">
        <f>SUM(I451)</f>
        <v>7560</v>
      </c>
      <c r="J452" s="410"/>
    </row>
    <row r="453" spans="1:13" ht="15.75" x14ac:dyDescent="0.3">
      <c r="A453" s="412"/>
      <c r="B453" s="412"/>
      <c r="C453" s="412"/>
      <c r="D453" s="412"/>
      <c r="E453" s="412"/>
      <c r="F453" s="413"/>
      <c r="G453" s="413"/>
      <c r="H453" s="414"/>
      <c r="I453" s="414"/>
      <c r="J453" s="412"/>
    </row>
    <row r="454" spans="1:13" ht="15.75" x14ac:dyDescent="0.3">
      <c r="A454" s="412"/>
      <c r="B454" s="412"/>
      <c r="C454" s="412"/>
      <c r="D454" s="412"/>
      <c r="E454" s="412"/>
      <c r="F454" s="413"/>
      <c r="G454" s="413"/>
      <c r="H454" s="414"/>
      <c r="I454" s="414"/>
      <c r="J454" s="412"/>
    </row>
    <row r="455" spans="1:13" ht="15.75" x14ac:dyDescent="0.3">
      <c r="A455" s="46"/>
      <c r="B455" s="46"/>
      <c r="C455" s="46"/>
      <c r="D455" s="46"/>
      <c r="E455" s="46"/>
      <c r="F455" s="46"/>
      <c r="G455" s="46"/>
      <c r="H455" s="46"/>
      <c r="I455" s="46"/>
      <c r="J455" s="46"/>
    </row>
    <row r="456" spans="1:13" ht="15.75" x14ac:dyDescent="0.3">
      <c r="A456" s="46"/>
      <c r="B456" s="282" t="s">
        <v>323</v>
      </c>
      <c r="C456" s="46"/>
      <c r="D456" s="46"/>
      <c r="E456" s="46"/>
      <c r="F456" s="46"/>
      <c r="G456" s="46"/>
      <c r="H456" s="46"/>
      <c r="I456" s="435"/>
      <c r="J456" s="436"/>
    </row>
    <row r="457" spans="1:13" ht="15.75" x14ac:dyDescent="0.3">
      <c r="A457" s="46"/>
      <c r="B457" s="46"/>
      <c r="C457" s="46"/>
      <c r="D457" s="46"/>
      <c r="E457" s="46"/>
      <c r="F457" s="46"/>
      <c r="G457" s="46"/>
      <c r="H457" s="46"/>
      <c r="I457" s="46"/>
      <c r="J457" s="46"/>
    </row>
    <row r="458" spans="1:13" ht="40.5" x14ac:dyDescent="0.25">
      <c r="A458" s="141" t="s">
        <v>0</v>
      </c>
      <c r="B458" s="141" t="s">
        <v>151</v>
      </c>
      <c r="C458" s="141" t="s">
        <v>2</v>
      </c>
      <c r="D458" s="141" t="s">
        <v>3</v>
      </c>
      <c r="E458" s="143" t="s">
        <v>4</v>
      </c>
      <c r="F458" s="143" t="s">
        <v>5</v>
      </c>
      <c r="G458" s="143" t="s">
        <v>6</v>
      </c>
      <c r="H458" s="143" t="s">
        <v>7</v>
      </c>
      <c r="I458" s="143" t="s">
        <v>8</v>
      </c>
      <c r="J458" s="141" t="s">
        <v>9</v>
      </c>
    </row>
    <row r="459" spans="1:13" ht="99.75" x14ac:dyDescent="0.25">
      <c r="A459" s="152">
        <v>1</v>
      </c>
      <c r="B459" s="153" t="s">
        <v>226</v>
      </c>
      <c r="C459" s="152" t="s">
        <v>37</v>
      </c>
      <c r="D459" s="152">
        <v>50</v>
      </c>
      <c r="E459" s="148">
        <v>38</v>
      </c>
      <c r="F459" s="148">
        <f>E459*1.08</f>
        <v>41.040000000000006</v>
      </c>
      <c r="G459" s="149">
        <v>0.08</v>
      </c>
      <c r="H459" s="148">
        <f>D459*E459</f>
        <v>1900</v>
      </c>
      <c r="I459" s="148">
        <f>H459*1.08</f>
        <v>2052</v>
      </c>
      <c r="J459" s="152"/>
    </row>
    <row r="460" spans="1:13" ht="132" customHeight="1" x14ac:dyDescent="0.25">
      <c r="A460" s="152">
        <v>2</v>
      </c>
      <c r="B460" s="153" t="s">
        <v>227</v>
      </c>
      <c r="C460" s="152" t="s">
        <v>37</v>
      </c>
      <c r="D460" s="152">
        <v>400</v>
      </c>
      <c r="E460" s="148">
        <v>130</v>
      </c>
      <c r="F460" s="148">
        <f>E460*1.08</f>
        <v>140.4</v>
      </c>
      <c r="G460" s="149">
        <v>0.08</v>
      </c>
      <c r="H460" s="148">
        <f>D460*E460</f>
        <v>52000</v>
      </c>
      <c r="I460" s="148">
        <f>H460*1.08</f>
        <v>56160.000000000007</v>
      </c>
      <c r="J460" s="152"/>
      <c r="K460" s="493"/>
      <c r="L460" s="490"/>
      <c r="M460" s="490"/>
    </row>
    <row r="461" spans="1:13" ht="28.5" x14ac:dyDescent="0.25">
      <c r="A461" s="152">
        <v>3</v>
      </c>
      <c r="B461" s="153" t="s">
        <v>228</v>
      </c>
      <c r="C461" s="152" t="s">
        <v>60</v>
      </c>
      <c r="D461" s="152">
        <v>6000</v>
      </c>
      <c r="E461" s="148">
        <v>17</v>
      </c>
      <c r="F461" s="148">
        <f>E461*1.08</f>
        <v>18.36</v>
      </c>
      <c r="G461" s="149">
        <v>0.08</v>
      </c>
      <c r="H461" s="148">
        <f>D461*E461</f>
        <v>102000</v>
      </c>
      <c r="I461" s="148">
        <f>H461*1.08</f>
        <v>110160</v>
      </c>
      <c r="J461" s="152"/>
    </row>
    <row r="462" spans="1:13" ht="15.75" x14ac:dyDescent="0.3">
      <c r="A462" s="406"/>
      <c r="B462" s="406"/>
      <c r="C462" s="406"/>
      <c r="D462" s="406"/>
      <c r="E462" s="406"/>
      <c r="F462" s="467" t="s">
        <v>21</v>
      </c>
      <c r="G462" s="468"/>
      <c r="H462" s="131">
        <f>H459+H460+H461</f>
        <v>155900</v>
      </c>
      <c r="I462" s="131">
        <f>I459+I460+I461</f>
        <v>168372</v>
      </c>
      <c r="J462" s="406"/>
    </row>
    <row r="463" spans="1:13" ht="15.75" x14ac:dyDescent="0.3">
      <c r="A463" s="46"/>
      <c r="B463" s="46"/>
      <c r="C463" s="46"/>
      <c r="D463" s="46"/>
      <c r="E463" s="46"/>
      <c r="F463" s="46"/>
      <c r="G463" s="46"/>
      <c r="H463" s="46"/>
      <c r="I463" s="46"/>
      <c r="J463" s="46"/>
    </row>
    <row r="464" spans="1:13" ht="15.75" x14ac:dyDescent="0.3">
      <c r="A464" s="46"/>
      <c r="B464" s="46"/>
      <c r="C464" s="46"/>
      <c r="D464" s="46"/>
      <c r="E464" s="46"/>
      <c r="F464" s="46"/>
      <c r="G464" s="46"/>
      <c r="H464" s="46"/>
      <c r="I464" s="46"/>
      <c r="J464" s="46"/>
    </row>
    <row r="465" spans="1:14" ht="15.75" x14ac:dyDescent="0.3">
      <c r="A465" s="46"/>
      <c r="B465" s="282" t="s">
        <v>301</v>
      </c>
      <c r="C465" s="46"/>
      <c r="D465" s="46"/>
      <c r="E465" s="46"/>
      <c r="F465" s="46"/>
      <c r="G465" s="46"/>
      <c r="H465" s="46"/>
      <c r="I465" s="435"/>
      <c r="J465" s="435"/>
    </row>
    <row r="466" spans="1:14" ht="15.75" x14ac:dyDescent="0.3">
      <c r="A466" s="46"/>
      <c r="B466" s="46"/>
      <c r="C466" s="46"/>
      <c r="D466" s="46"/>
      <c r="E466" s="46"/>
      <c r="F466" s="46"/>
      <c r="G466" s="46"/>
      <c r="H466" s="46"/>
      <c r="I466" s="46"/>
      <c r="J466" s="46"/>
    </row>
    <row r="467" spans="1:14" ht="27" x14ac:dyDescent="0.25">
      <c r="A467" s="141" t="s">
        <v>0</v>
      </c>
      <c r="B467" s="141" t="s">
        <v>151</v>
      </c>
      <c r="C467" s="141" t="s">
        <v>2</v>
      </c>
      <c r="D467" s="141" t="s">
        <v>3</v>
      </c>
      <c r="E467" s="143" t="s">
        <v>47</v>
      </c>
      <c r="F467" s="143" t="s">
        <v>48</v>
      </c>
      <c r="G467" s="143" t="s">
        <v>6</v>
      </c>
      <c r="H467" s="143" t="s">
        <v>7</v>
      </c>
      <c r="I467" s="143" t="s">
        <v>8</v>
      </c>
      <c r="J467" s="141" t="s">
        <v>9</v>
      </c>
    </row>
    <row r="468" spans="1:14" ht="28.5" x14ac:dyDescent="0.3">
      <c r="A468" s="152" t="s">
        <v>334</v>
      </c>
      <c r="B468" s="153" t="s">
        <v>229</v>
      </c>
      <c r="C468" s="152" t="s">
        <v>72</v>
      </c>
      <c r="D468" s="152">
        <v>5</v>
      </c>
      <c r="E468" s="256">
        <v>1300</v>
      </c>
      <c r="F468" s="256">
        <f>E468*1.08</f>
        <v>1404</v>
      </c>
      <c r="G468" s="149">
        <v>0.08</v>
      </c>
      <c r="H468" s="148">
        <f>E468*D468</f>
        <v>6500</v>
      </c>
      <c r="I468" s="148">
        <f>F468*D468</f>
        <v>7020</v>
      </c>
      <c r="J468" s="415"/>
    </row>
    <row r="469" spans="1:14" ht="15.75" x14ac:dyDescent="0.3">
      <c r="A469" s="137" t="s">
        <v>335</v>
      </c>
      <c r="B469" s="140" t="s">
        <v>230</v>
      </c>
      <c r="C469" s="137" t="s">
        <v>14</v>
      </c>
      <c r="D469" s="137">
        <v>5</v>
      </c>
      <c r="E469" s="257">
        <v>210</v>
      </c>
      <c r="F469" s="256">
        <f t="shared" ref="F469:F470" si="99">E469*1.08</f>
        <v>226.8</v>
      </c>
      <c r="G469" s="155">
        <v>0.08</v>
      </c>
      <c r="H469" s="148">
        <f t="shared" ref="H469:H470" si="100">E469*D469</f>
        <v>1050</v>
      </c>
      <c r="I469" s="148">
        <f t="shared" ref="I469:I470" si="101">F469*D469</f>
        <v>1134</v>
      </c>
      <c r="J469" s="416"/>
      <c r="K469" s="23"/>
      <c r="L469" s="23"/>
      <c r="M469" s="23"/>
      <c r="N469" s="23"/>
    </row>
    <row r="470" spans="1:14" ht="28.5" x14ac:dyDescent="0.3">
      <c r="A470" s="152" t="s">
        <v>336</v>
      </c>
      <c r="B470" s="153" t="s">
        <v>231</v>
      </c>
      <c r="C470" s="152" t="s">
        <v>72</v>
      </c>
      <c r="D470" s="152">
        <v>3</v>
      </c>
      <c r="E470" s="256">
        <v>1300</v>
      </c>
      <c r="F470" s="256">
        <f t="shared" si="99"/>
        <v>1404</v>
      </c>
      <c r="G470" s="149">
        <v>0.08</v>
      </c>
      <c r="H470" s="148">
        <f t="shared" si="100"/>
        <v>3900</v>
      </c>
      <c r="I470" s="148">
        <f t="shared" si="101"/>
        <v>4212</v>
      </c>
      <c r="J470" s="417"/>
    </row>
    <row r="471" spans="1:14" ht="15.75" x14ac:dyDescent="0.3">
      <c r="A471" s="258"/>
      <c r="B471" s="258"/>
      <c r="C471" s="258"/>
      <c r="D471" s="258"/>
      <c r="E471" s="258"/>
      <c r="F471" s="258"/>
      <c r="G471" s="143" t="s">
        <v>21</v>
      </c>
      <c r="H471" s="139">
        <f>SUM(H468:H470)</f>
        <v>11450</v>
      </c>
      <c r="I471" s="139">
        <f>SUM(I468:I470)</f>
        <v>12366</v>
      </c>
      <c r="J471" s="418"/>
    </row>
    <row r="472" spans="1:14" ht="15.75" x14ac:dyDescent="0.3">
      <c r="A472" s="46"/>
      <c r="B472" s="46"/>
      <c r="C472" s="46"/>
      <c r="D472" s="46"/>
      <c r="E472" s="46"/>
      <c r="F472" s="46"/>
      <c r="G472" s="46"/>
      <c r="H472" s="46"/>
      <c r="I472" s="46"/>
      <c r="J472" s="46"/>
    </row>
    <row r="473" spans="1:14" ht="15.75" x14ac:dyDescent="0.3">
      <c r="A473" s="46"/>
      <c r="B473" s="282" t="s">
        <v>303</v>
      </c>
      <c r="C473" s="46"/>
      <c r="D473" s="46"/>
      <c r="E473" s="46"/>
      <c r="F473" s="46"/>
      <c r="G473" s="46"/>
      <c r="H473" s="46"/>
      <c r="I473" s="435"/>
      <c r="J473" s="436"/>
    </row>
    <row r="474" spans="1:14" ht="15.75" x14ac:dyDescent="0.3">
      <c r="A474" s="46"/>
      <c r="B474" s="46"/>
      <c r="C474" s="46"/>
      <c r="D474" s="46"/>
      <c r="E474" s="46"/>
      <c r="F474" s="46"/>
      <c r="G474" s="46"/>
      <c r="H474" s="46"/>
      <c r="I474" s="46"/>
      <c r="J474" s="46"/>
    </row>
    <row r="475" spans="1:14" ht="111" customHeight="1" x14ac:dyDescent="0.25">
      <c r="A475" s="135" t="s">
        <v>0</v>
      </c>
      <c r="B475" s="135" t="s">
        <v>151</v>
      </c>
      <c r="C475" s="135" t="s">
        <v>2</v>
      </c>
      <c r="D475" s="135" t="s">
        <v>3</v>
      </c>
      <c r="E475" s="136" t="s">
        <v>4</v>
      </c>
      <c r="F475" s="136" t="s">
        <v>5</v>
      </c>
      <c r="G475" s="136" t="s">
        <v>6</v>
      </c>
      <c r="H475" s="136" t="s">
        <v>7</v>
      </c>
      <c r="I475" s="136" t="s">
        <v>8</v>
      </c>
      <c r="J475" s="135" t="s">
        <v>9</v>
      </c>
    </row>
    <row r="476" spans="1:14" ht="356.25" x14ac:dyDescent="0.25">
      <c r="A476" s="144">
        <v>1</v>
      </c>
      <c r="B476" s="145" t="s">
        <v>232</v>
      </c>
      <c r="C476" s="144" t="s">
        <v>90</v>
      </c>
      <c r="D476" s="146">
        <v>300</v>
      </c>
      <c r="E476" s="259">
        <v>9.5</v>
      </c>
      <c r="F476" s="260">
        <f>ROUND(E476+(E476*G476),2)</f>
        <v>10.26</v>
      </c>
      <c r="G476" s="261">
        <v>0.08</v>
      </c>
      <c r="H476" s="148">
        <f>E476*D476</f>
        <v>2850</v>
      </c>
      <c r="I476" s="204">
        <f>ROUND(H476+(H476*G476),2)</f>
        <v>3078</v>
      </c>
      <c r="J476" s="151"/>
    </row>
    <row r="477" spans="1:14" ht="199.5" x14ac:dyDescent="0.25">
      <c r="A477" s="152">
        <v>2</v>
      </c>
      <c r="B477" s="227" t="s">
        <v>233</v>
      </c>
      <c r="C477" s="152" t="s">
        <v>11</v>
      </c>
      <c r="D477" s="146">
        <v>100</v>
      </c>
      <c r="E477" s="259">
        <v>22</v>
      </c>
      <c r="F477" s="260">
        <f>ROUND(E477+(E477*G477),2)</f>
        <v>23.76</v>
      </c>
      <c r="G477" s="261">
        <v>0.08</v>
      </c>
      <c r="H477" s="148">
        <f>E477*D477</f>
        <v>2200</v>
      </c>
      <c r="I477" s="204">
        <f>ROUND(H477+(H477*G477),2)</f>
        <v>2376</v>
      </c>
      <c r="J477" s="151"/>
    </row>
    <row r="478" spans="1:14" x14ac:dyDescent="0.25">
      <c r="A478" s="152"/>
      <c r="B478" s="262"/>
      <c r="C478" s="152"/>
      <c r="D478" s="146"/>
      <c r="E478" s="263"/>
      <c r="F478" s="481" t="s">
        <v>21</v>
      </c>
      <c r="G478" s="482"/>
      <c r="H478" s="139">
        <f>SUM(H476:H477)</f>
        <v>5050</v>
      </c>
      <c r="I478" s="139">
        <f>SUM(I476:I477)</f>
        <v>5454</v>
      </c>
      <c r="J478" s="152"/>
    </row>
    <row r="479" spans="1:14" ht="15.75" x14ac:dyDescent="0.3">
      <c r="A479" s="46"/>
      <c r="B479" s="46"/>
      <c r="C479" s="46"/>
      <c r="D479" s="46"/>
      <c r="E479" s="46"/>
      <c r="F479" s="46"/>
      <c r="G479" s="46"/>
      <c r="H479" s="46"/>
      <c r="I479" s="46"/>
      <c r="J479" s="46"/>
    </row>
    <row r="480" spans="1:14" ht="15.75" x14ac:dyDescent="0.3">
      <c r="A480" s="46"/>
      <c r="B480" s="46"/>
      <c r="C480" s="46"/>
      <c r="D480" s="46"/>
      <c r="E480" s="46"/>
      <c r="F480" s="46"/>
      <c r="G480" s="46"/>
      <c r="H480" s="46"/>
      <c r="I480" s="46"/>
      <c r="J480" s="46"/>
    </row>
    <row r="481" spans="1:10" ht="15.75" x14ac:dyDescent="0.3">
      <c r="A481" s="46"/>
      <c r="B481" s="282" t="s">
        <v>330</v>
      </c>
      <c r="C481" s="46"/>
      <c r="D481" s="46"/>
      <c r="E481" s="46"/>
      <c r="F481" s="46"/>
      <c r="G481" s="46"/>
      <c r="H481" s="46"/>
      <c r="I481" s="485"/>
      <c r="J481" s="486"/>
    </row>
    <row r="482" spans="1:10" ht="15.75" x14ac:dyDescent="0.3">
      <c r="A482" s="46"/>
      <c r="B482" s="46"/>
      <c r="C482" s="46"/>
      <c r="D482" s="46"/>
      <c r="E482" s="46"/>
      <c r="F482" s="46"/>
      <c r="G482" s="46"/>
      <c r="H482" s="46"/>
      <c r="I482" s="46"/>
      <c r="J482" s="46"/>
    </row>
    <row r="483" spans="1:10" ht="15.75" x14ac:dyDescent="0.3">
      <c r="A483" s="46"/>
      <c r="B483" s="46"/>
      <c r="C483" s="46"/>
      <c r="D483" s="46"/>
      <c r="E483" s="46"/>
      <c r="F483" s="46"/>
      <c r="G483" s="46"/>
      <c r="H483" s="46"/>
      <c r="I483" s="46"/>
      <c r="J483" s="46"/>
    </row>
    <row r="484" spans="1:10" ht="40.5" x14ac:dyDescent="0.25">
      <c r="A484" s="135"/>
      <c r="B484" s="373" t="s">
        <v>151</v>
      </c>
      <c r="C484" s="135" t="s">
        <v>2</v>
      </c>
      <c r="D484" s="135" t="s">
        <v>3</v>
      </c>
      <c r="E484" s="136" t="s">
        <v>4</v>
      </c>
      <c r="F484" s="136" t="s">
        <v>5</v>
      </c>
      <c r="G484" s="136" t="s">
        <v>6</v>
      </c>
      <c r="H484" s="136" t="s">
        <v>7</v>
      </c>
      <c r="I484" s="136" t="s">
        <v>8</v>
      </c>
      <c r="J484" s="135" t="s">
        <v>9</v>
      </c>
    </row>
    <row r="485" spans="1:10" ht="85.5" x14ac:dyDescent="0.25">
      <c r="A485" s="151">
        <v>1</v>
      </c>
      <c r="B485" s="145" t="s">
        <v>234</v>
      </c>
      <c r="C485" s="144" t="s">
        <v>37</v>
      </c>
      <c r="D485" s="146">
        <v>6</v>
      </c>
      <c r="E485" s="374">
        <v>250</v>
      </c>
      <c r="F485" s="148">
        <f>E485*1.08</f>
        <v>270</v>
      </c>
      <c r="G485" s="149">
        <v>0.08</v>
      </c>
      <c r="H485" s="148">
        <f>E485*D485</f>
        <v>1500</v>
      </c>
      <c r="I485" s="150">
        <f t="shared" ref="I485:I490" si="102">H485*1.08</f>
        <v>1620</v>
      </c>
      <c r="J485" s="144"/>
    </row>
    <row r="486" spans="1:10" ht="42.75" x14ac:dyDescent="0.25">
      <c r="A486" s="151">
        <v>2</v>
      </c>
      <c r="B486" s="145" t="s">
        <v>235</v>
      </c>
      <c r="C486" s="144" t="s">
        <v>37</v>
      </c>
      <c r="D486" s="146">
        <v>10</v>
      </c>
      <c r="E486" s="374">
        <v>220</v>
      </c>
      <c r="F486" s="148">
        <f>E486*1.08</f>
        <v>237.60000000000002</v>
      </c>
      <c r="G486" s="149">
        <v>0.08</v>
      </c>
      <c r="H486" s="148">
        <f>E486*D486</f>
        <v>2200</v>
      </c>
      <c r="I486" s="150">
        <f t="shared" si="102"/>
        <v>2376</v>
      </c>
      <c r="J486" s="144"/>
    </row>
    <row r="487" spans="1:10" ht="85.5" x14ac:dyDescent="0.25">
      <c r="A487" s="151">
        <v>3</v>
      </c>
      <c r="B487" s="380" t="s">
        <v>236</v>
      </c>
      <c r="C487" s="152" t="s">
        <v>37</v>
      </c>
      <c r="D487" s="146">
        <v>10</v>
      </c>
      <c r="E487" s="374">
        <v>240</v>
      </c>
      <c r="F487" s="148">
        <f>E487*1.08</f>
        <v>259.20000000000005</v>
      </c>
      <c r="G487" s="149">
        <v>0.08</v>
      </c>
      <c r="H487" s="148">
        <f>E487*D487</f>
        <v>2400</v>
      </c>
      <c r="I487" s="150">
        <f t="shared" si="102"/>
        <v>2592</v>
      </c>
      <c r="J487" s="153"/>
    </row>
    <row r="488" spans="1:10" x14ac:dyDescent="0.25">
      <c r="A488" s="151">
        <v>4</v>
      </c>
      <c r="B488" s="381" t="s">
        <v>237</v>
      </c>
      <c r="C488" s="382" t="s">
        <v>37</v>
      </c>
      <c r="D488" s="146">
        <v>50</v>
      </c>
      <c r="E488" s="374">
        <v>8</v>
      </c>
      <c r="F488" s="148">
        <f>E488*1.08</f>
        <v>8.64</v>
      </c>
      <c r="G488" s="149">
        <v>0.08</v>
      </c>
      <c r="H488" s="148">
        <f>E488*D488</f>
        <v>400</v>
      </c>
      <c r="I488" s="150">
        <f t="shared" si="102"/>
        <v>432</v>
      </c>
      <c r="J488" s="153"/>
    </row>
    <row r="489" spans="1:10" ht="199.5" x14ac:dyDescent="0.25">
      <c r="A489" s="151">
        <v>5</v>
      </c>
      <c r="B489" s="383" t="s">
        <v>238</v>
      </c>
      <c r="C489" s="152" t="s">
        <v>37</v>
      </c>
      <c r="D489" s="146">
        <v>20</v>
      </c>
      <c r="E489" s="374">
        <v>60</v>
      </c>
      <c r="F489" s="148">
        <f>E489*1.08</f>
        <v>64.800000000000011</v>
      </c>
      <c r="G489" s="149">
        <v>0.08</v>
      </c>
      <c r="H489" s="148">
        <f>E489*D489</f>
        <v>1200</v>
      </c>
      <c r="I489" s="150">
        <f t="shared" si="102"/>
        <v>1296</v>
      </c>
      <c r="J489" s="262"/>
    </row>
    <row r="490" spans="1:10" x14ac:dyDescent="0.25">
      <c r="A490" s="152"/>
      <c r="B490" s="262"/>
      <c r="C490" s="152"/>
      <c r="D490" s="146"/>
      <c r="E490" s="263"/>
      <c r="F490" s="481" t="s">
        <v>21</v>
      </c>
      <c r="G490" s="482"/>
      <c r="H490" s="139">
        <f>SUM(H485:H489)</f>
        <v>7700</v>
      </c>
      <c r="I490" s="139">
        <f t="shared" si="102"/>
        <v>8316</v>
      </c>
      <c r="J490" s="153"/>
    </row>
    <row r="491" spans="1:10" x14ac:dyDescent="0.25">
      <c r="A491" s="236"/>
      <c r="B491" s="235"/>
      <c r="C491" s="236"/>
      <c r="D491" s="236"/>
      <c r="E491" s="237"/>
      <c r="F491" s="251"/>
      <c r="G491" s="384"/>
      <c r="H491" s="236"/>
      <c r="I491" s="385"/>
      <c r="J491" s="409"/>
    </row>
    <row r="492" spans="1:10" ht="15.75" x14ac:dyDescent="0.3">
      <c r="A492" s="46"/>
      <c r="B492" s="46"/>
      <c r="C492" s="46"/>
      <c r="D492" s="46"/>
      <c r="E492" s="46"/>
      <c r="F492" s="46"/>
      <c r="G492" s="46"/>
      <c r="H492" s="46"/>
      <c r="I492" s="46"/>
      <c r="J492" s="46"/>
    </row>
    <row r="493" spans="1:10" ht="15.75" x14ac:dyDescent="0.3">
      <c r="A493" s="46"/>
      <c r="B493" s="282" t="s">
        <v>340</v>
      </c>
      <c r="C493" s="46"/>
      <c r="D493" s="46"/>
      <c r="E493" s="46"/>
      <c r="F493" s="46"/>
      <c r="G493" s="46"/>
      <c r="H493" s="46"/>
      <c r="I493" s="46"/>
      <c r="J493" s="46"/>
    </row>
    <row r="494" spans="1:10" ht="15.75" x14ac:dyDescent="0.3">
      <c r="A494" s="130"/>
      <c r="B494" s="419"/>
      <c r="C494" s="130"/>
      <c r="D494" s="130"/>
      <c r="E494" s="130"/>
      <c r="F494" s="130"/>
      <c r="G494" s="130"/>
      <c r="H494" s="130"/>
      <c r="I494" s="130"/>
      <c r="J494" s="130"/>
    </row>
    <row r="495" spans="1:10" ht="40.5" x14ac:dyDescent="0.25">
      <c r="A495" s="135"/>
      <c r="B495" s="135" t="s">
        <v>151</v>
      </c>
      <c r="C495" s="135" t="s">
        <v>2</v>
      </c>
      <c r="D495" s="135" t="s">
        <v>3</v>
      </c>
      <c r="E495" s="136" t="s">
        <v>4</v>
      </c>
      <c r="F495" s="136" t="s">
        <v>5</v>
      </c>
      <c r="G495" s="136" t="s">
        <v>6</v>
      </c>
      <c r="H495" s="136" t="s">
        <v>7</v>
      </c>
      <c r="I495" s="136" t="s">
        <v>8</v>
      </c>
      <c r="J495" s="135" t="s">
        <v>9</v>
      </c>
    </row>
    <row r="496" spans="1:10" ht="171" x14ac:dyDescent="0.25">
      <c r="A496" s="144">
        <v>1</v>
      </c>
      <c r="B496" s="145" t="s">
        <v>239</v>
      </c>
      <c r="C496" s="144" t="s">
        <v>37</v>
      </c>
      <c r="D496" s="146">
        <v>30</v>
      </c>
      <c r="E496" s="374">
        <v>150</v>
      </c>
      <c r="F496" s="117">
        <f>E496*1.08</f>
        <v>162</v>
      </c>
      <c r="G496" s="149">
        <v>0.08</v>
      </c>
      <c r="H496" s="119">
        <f>E496*D496</f>
        <v>4500</v>
      </c>
      <c r="I496" s="119">
        <f>H496*1.08</f>
        <v>4860</v>
      </c>
      <c r="J496" s="144"/>
    </row>
    <row r="497" spans="1:10" ht="171" x14ac:dyDescent="0.25">
      <c r="A497" s="151">
        <v>2</v>
      </c>
      <c r="B497" s="380" t="s">
        <v>240</v>
      </c>
      <c r="C497" s="152" t="s">
        <v>37</v>
      </c>
      <c r="D497" s="146">
        <v>30</v>
      </c>
      <c r="E497" s="374">
        <v>150</v>
      </c>
      <c r="F497" s="117">
        <f>E497*1.08</f>
        <v>162</v>
      </c>
      <c r="G497" s="149">
        <v>0.08</v>
      </c>
      <c r="H497" s="119">
        <f>E497*D497</f>
        <v>4500</v>
      </c>
      <c r="I497" s="119">
        <f>H497*1.08</f>
        <v>4860</v>
      </c>
      <c r="J497" s="153"/>
    </row>
    <row r="498" spans="1:10" ht="114" x14ac:dyDescent="0.25">
      <c r="A498" s="197">
        <v>3</v>
      </c>
      <c r="B498" s="381" t="s">
        <v>241</v>
      </c>
      <c r="C498" s="382" t="s">
        <v>242</v>
      </c>
      <c r="D498" s="146">
        <v>30</v>
      </c>
      <c r="E498" s="386">
        <v>60</v>
      </c>
      <c r="F498" s="117">
        <f>E498*1.08</f>
        <v>64.800000000000011</v>
      </c>
      <c r="G498" s="149">
        <v>0.08</v>
      </c>
      <c r="H498" s="119">
        <f>E498*D498</f>
        <v>1800</v>
      </c>
      <c r="I498" s="119">
        <f>H498*1.08</f>
        <v>1944.0000000000002</v>
      </c>
      <c r="J498" s="153"/>
    </row>
    <row r="499" spans="1:10" ht="142.5" x14ac:dyDescent="0.25">
      <c r="A499" s="197">
        <v>4</v>
      </c>
      <c r="B499" s="381" t="s">
        <v>243</v>
      </c>
      <c r="C499" s="382" t="s">
        <v>242</v>
      </c>
      <c r="D499" s="146">
        <v>30</v>
      </c>
      <c r="E499" s="386">
        <v>60</v>
      </c>
      <c r="F499" s="264">
        <f>E499*1.08</f>
        <v>64.800000000000011</v>
      </c>
      <c r="G499" s="149">
        <v>0.08</v>
      </c>
      <c r="H499" s="119">
        <f>E499*D499</f>
        <v>1800</v>
      </c>
      <c r="I499" s="119">
        <f>H499*1.08</f>
        <v>1944.0000000000002</v>
      </c>
      <c r="J499" s="153"/>
    </row>
    <row r="500" spans="1:10" x14ac:dyDescent="0.25">
      <c r="A500" s="387"/>
      <c r="B500" s="388"/>
      <c r="C500" s="137"/>
      <c r="D500" s="378"/>
      <c r="E500" s="389"/>
      <c r="F500" s="487" t="s">
        <v>21</v>
      </c>
      <c r="G500" s="488"/>
      <c r="H500" s="265">
        <f>SUM(H496:H499)</f>
        <v>12600</v>
      </c>
      <c r="I500" s="138">
        <f>H500*1.08</f>
        <v>13608</v>
      </c>
      <c r="J500" s="140"/>
    </row>
    <row r="501" spans="1:10" ht="15.75" x14ac:dyDescent="0.3">
      <c r="A501" s="46"/>
      <c r="B501" s="46"/>
      <c r="C501" s="46"/>
      <c r="D501" s="46"/>
      <c r="E501" s="46"/>
      <c r="F501" s="46"/>
      <c r="G501" s="46"/>
      <c r="H501" s="46"/>
      <c r="I501" s="46"/>
      <c r="J501" s="46"/>
    </row>
    <row r="502" spans="1:10" ht="15.75" x14ac:dyDescent="0.3">
      <c r="A502" s="46"/>
      <c r="B502" s="46"/>
      <c r="C502" s="46"/>
      <c r="D502" s="46"/>
      <c r="E502" s="46"/>
      <c r="F502" s="46"/>
      <c r="G502" s="46"/>
      <c r="H502" s="46"/>
      <c r="I502" s="46"/>
      <c r="J502" s="46"/>
    </row>
    <row r="503" spans="1:10" ht="15.75" x14ac:dyDescent="0.3">
      <c r="A503" s="46"/>
      <c r="B503" s="282" t="s">
        <v>304</v>
      </c>
      <c r="C503" s="46"/>
      <c r="D503" s="46"/>
      <c r="E503" s="46"/>
      <c r="F503" s="46"/>
      <c r="G503" s="46"/>
      <c r="H503" s="46"/>
      <c r="I503" s="485"/>
      <c r="J503" s="486"/>
    </row>
    <row r="504" spans="1:10" ht="15.75" x14ac:dyDescent="0.3">
      <c r="A504" s="46"/>
      <c r="B504" s="46"/>
      <c r="C504" s="46"/>
      <c r="D504" s="46"/>
      <c r="E504" s="46"/>
      <c r="F504" s="46"/>
      <c r="G504" s="46"/>
      <c r="H504" s="46"/>
      <c r="I504" s="46"/>
      <c r="J504" s="46"/>
    </row>
    <row r="505" spans="1:10" ht="15.75" x14ac:dyDescent="0.3">
      <c r="A505" s="46"/>
      <c r="B505" s="46"/>
      <c r="C505" s="46"/>
      <c r="D505" s="46"/>
      <c r="E505" s="46"/>
      <c r="F505" s="46"/>
      <c r="G505" s="46"/>
      <c r="H505" s="46"/>
      <c r="I505" s="46"/>
      <c r="J505" s="46"/>
    </row>
    <row r="506" spans="1:10" ht="40.5" x14ac:dyDescent="0.25">
      <c r="A506" s="269" t="s">
        <v>0</v>
      </c>
      <c r="B506" s="269" t="s">
        <v>151</v>
      </c>
      <c r="C506" s="269" t="s">
        <v>2</v>
      </c>
      <c r="D506" s="269" t="s">
        <v>3</v>
      </c>
      <c r="E506" s="270" t="s">
        <v>4</v>
      </c>
      <c r="F506" s="270" t="s">
        <v>5</v>
      </c>
      <c r="G506" s="270" t="s">
        <v>6</v>
      </c>
      <c r="H506" s="270" t="s">
        <v>7</v>
      </c>
      <c r="I506" s="270" t="s">
        <v>8</v>
      </c>
      <c r="J506" s="269" t="s">
        <v>9</v>
      </c>
    </row>
    <row r="507" spans="1:10" ht="256.5" x14ac:dyDescent="0.25">
      <c r="A507" s="269">
        <v>1</v>
      </c>
      <c r="B507" s="327" t="s">
        <v>251</v>
      </c>
      <c r="C507" s="269" t="s">
        <v>37</v>
      </c>
      <c r="D507" s="269">
        <v>250</v>
      </c>
      <c r="E507" s="270">
        <v>30</v>
      </c>
      <c r="F507" s="128">
        <f>E507*1.08</f>
        <v>32.400000000000006</v>
      </c>
      <c r="G507" s="371">
        <v>0.08</v>
      </c>
      <c r="H507" s="125">
        <f>E507*D507</f>
        <v>7500</v>
      </c>
      <c r="I507" s="125">
        <f>H507*1.08</f>
        <v>8100.0000000000009</v>
      </c>
      <c r="J507" s="269"/>
    </row>
    <row r="508" spans="1:10" ht="28.5" x14ac:dyDescent="0.25">
      <c r="A508" s="269">
        <v>2</v>
      </c>
      <c r="B508" s="328" t="s">
        <v>261</v>
      </c>
      <c r="C508" s="390" t="s">
        <v>24</v>
      </c>
      <c r="D508" s="390">
        <v>500</v>
      </c>
      <c r="E508" s="391">
        <v>10</v>
      </c>
      <c r="F508" s="245">
        <f t="shared" ref="F508:F509" si="103">E508*1.08</f>
        <v>10.8</v>
      </c>
      <c r="G508" s="156">
        <v>0.08</v>
      </c>
      <c r="H508" s="392">
        <f t="shared" ref="H508:H509" si="104">E508*D508</f>
        <v>5000</v>
      </c>
      <c r="I508" s="392">
        <f t="shared" ref="I508:I509" si="105">H508*1.08</f>
        <v>5400</v>
      </c>
      <c r="J508" s="390"/>
    </row>
    <row r="509" spans="1:10" ht="28.5" x14ac:dyDescent="0.25">
      <c r="A509" s="269">
        <v>3</v>
      </c>
      <c r="B509" s="328" t="s">
        <v>264</v>
      </c>
      <c r="C509" s="390" t="s">
        <v>24</v>
      </c>
      <c r="D509" s="390">
        <v>500</v>
      </c>
      <c r="E509" s="393">
        <v>9.5</v>
      </c>
      <c r="F509" s="245">
        <f t="shared" si="103"/>
        <v>10.260000000000002</v>
      </c>
      <c r="G509" s="156">
        <v>0.08</v>
      </c>
      <c r="H509" s="392">
        <f t="shared" si="104"/>
        <v>4750</v>
      </c>
      <c r="I509" s="392">
        <f t="shared" si="105"/>
        <v>5130</v>
      </c>
      <c r="J509" s="390"/>
    </row>
    <row r="510" spans="1:10" ht="256.5" x14ac:dyDescent="0.25">
      <c r="A510" s="269">
        <v>4</v>
      </c>
      <c r="B510" s="370" t="s">
        <v>250</v>
      </c>
      <c r="C510" s="199" t="s">
        <v>37</v>
      </c>
      <c r="D510" s="197">
        <v>150</v>
      </c>
      <c r="E510" s="295">
        <v>35</v>
      </c>
      <c r="F510" s="128">
        <f>ROUND((E510*G510+E510),2)</f>
        <v>37.799999999999997</v>
      </c>
      <c r="G510" s="296">
        <v>0.08</v>
      </c>
      <c r="H510" s="297">
        <f>ROUND((E510*D510),2)</f>
        <v>5250</v>
      </c>
      <c r="I510" s="297">
        <f>ROUND((H510*G510+H510),2)</f>
        <v>5670</v>
      </c>
      <c r="J510" s="199"/>
    </row>
    <row r="511" spans="1:10" ht="15.75" x14ac:dyDescent="0.3">
      <c r="A511" s="123"/>
      <c r="B511" s="123"/>
      <c r="C511" s="123"/>
      <c r="D511" s="123"/>
      <c r="E511" s="266"/>
      <c r="F511" s="483" t="s">
        <v>21</v>
      </c>
      <c r="G511" s="484"/>
      <c r="H511" s="267">
        <f>SUM(H510:H510)</f>
        <v>5250</v>
      </c>
      <c r="I511" s="267">
        <f>SUM(I510:I510)</f>
        <v>5670</v>
      </c>
      <c r="J511" s="123"/>
    </row>
    <row r="512" spans="1:10" ht="15.75" x14ac:dyDescent="0.3">
      <c r="A512" s="46"/>
      <c r="B512" s="46"/>
      <c r="C512" s="46"/>
      <c r="D512" s="46"/>
      <c r="E512" s="46"/>
      <c r="F512" s="46"/>
      <c r="G512" s="46"/>
      <c r="H512" s="46"/>
      <c r="I512" s="46"/>
      <c r="J512" s="46"/>
    </row>
    <row r="513" spans="1:10" ht="15.75" x14ac:dyDescent="0.3">
      <c r="A513" s="46"/>
      <c r="B513" s="46"/>
      <c r="C513" s="46"/>
      <c r="D513" s="46"/>
      <c r="E513" s="46"/>
      <c r="F513" s="46"/>
      <c r="G513" s="46"/>
      <c r="H513" s="46"/>
      <c r="I513" s="46"/>
      <c r="J513" s="46"/>
    </row>
    <row r="514" spans="1:10" ht="15.75" x14ac:dyDescent="0.3">
      <c r="A514" s="71"/>
      <c r="B514" s="338" t="s">
        <v>305</v>
      </c>
      <c r="C514" s="71"/>
      <c r="D514" s="71"/>
      <c r="E514" s="71"/>
      <c r="F514" s="71"/>
      <c r="G514" s="71"/>
      <c r="H514" s="71"/>
      <c r="I514" s="71"/>
      <c r="J514" s="71"/>
    </row>
    <row r="515" spans="1:10" ht="27" x14ac:dyDescent="0.25">
      <c r="A515" s="25" t="s">
        <v>0</v>
      </c>
      <c r="B515" s="272" t="s">
        <v>1</v>
      </c>
      <c r="C515" s="25" t="s">
        <v>2</v>
      </c>
      <c r="D515" s="25" t="s">
        <v>3</v>
      </c>
      <c r="E515" s="26" t="s">
        <v>47</v>
      </c>
      <c r="F515" s="26" t="s">
        <v>48</v>
      </c>
      <c r="G515" s="26" t="s">
        <v>6</v>
      </c>
      <c r="H515" s="26" t="s">
        <v>7</v>
      </c>
      <c r="I515" s="26" t="s">
        <v>8</v>
      </c>
      <c r="J515" s="25" t="s">
        <v>9</v>
      </c>
    </row>
    <row r="516" spans="1:10" ht="63.75" customHeight="1" x14ac:dyDescent="0.25">
      <c r="A516" s="28" t="s">
        <v>22</v>
      </c>
      <c r="B516" s="28" t="s">
        <v>253</v>
      </c>
      <c r="C516" s="28" t="s">
        <v>14</v>
      </c>
      <c r="D516" s="28">
        <v>5</v>
      </c>
      <c r="E516" s="28">
        <v>7</v>
      </c>
      <c r="F516" s="312">
        <f t="shared" ref="F516:F517" si="106">E516*G516+E516</f>
        <v>7.5600000000000005</v>
      </c>
      <c r="G516" s="313">
        <v>0.08</v>
      </c>
      <c r="H516" s="74">
        <f t="shared" ref="H516:H517" si="107">D516*E516</f>
        <v>35</v>
      </c>
      <c r="I516" s="74">
        <f t="shared" ref="I516:I517" si="108">D516*F516</f>
        <v>37.800000000000004</v>
      </c>
      <c r="J516" s="28"/>
    </row>
    <row r="517" spans="1:10" ht="55.5" customHeight="1" x14ac:dyDescent="0.25">
      <c r="A517" s="28" t="s">
        <v>25</v>
      </c>
      <c r="B517" s="28" t="s">
        <v>254</v>
      </c>
      <c r="C517" s="28" t="s">
        <v>14</v>
      </c>
      <c r="D517" s="28">
        <v>5</v>
      </c>
      <c r="E517" s="28">
        <v>7</v>
      </c>
      <c r="F517" s="312">
        <f t="shared" si="106"/>
        <v>7.5600000000000005</v>
      </c>
      <c r="G517" s="313">
        <v>0.08</v>
      </c>
      <c r="H517" s="74">
        <f t="shared" si="107"/>
        <v>35</v>
      </c>
      <c r="I517" s="74">
        <f t="shared" si="108"/>
        <v>37.800000000000004</v>
      </c>
      <c r="J517" s="28"/>
    </row>
    <row r="518" spans="1:10" ht="78" customHeight="1" x14ac:dyDescent="0.3">
      <c r="A518" s="28" t="s">
        <v>27</v>
      </c>
      <c r="B518" s="28" t="s">
        <v>255</v>
      </c>
      <c r="C518" s="28" t="s">
        <v>14</v>
      </c>
      <c r="D518" s="28">
        <v>5</v>
      </c>
      <c r="E518" s="28">
        <v>7</v>
      </c>
      <c r="F518" s="312">
        <f>E518*G518+E518</f>
        <v>7.5600000000000005</v>
      </c>
      <c r="G518" s="313">
        <v>0.08</v>
      </c>
      <c r="H518" s="74">
        <f>D518*E518</f>
        <v>35</v>
      </c>
      <c r="I518" s="74">
        <f>D518*F518</f>
        <v>37.800000000000004</v>
      </c>
      <c r="J518" s="73"/>
    </row>
    <row r="519" spans="1:10" ht="15.75" x14ac:dyDescent="0.3">
      <c r="A519" s="71"/>
      <c r="B519" s="73"/>
      <c r="C519" s="71"/>
      <c r="D519" s="71"/>
      <c r="E519" s="71"/>
      <c r="F519" s="71"/>
      <c r="G519" s="272" t="s">
        <v>337</v>
      </c>
      <c r="H519" s="272">
        <f>SUM(H516:H518)</f>
        <v>105</v>
      </c>
      <c r="I519" s="272">
        <f>SUM(I516:I518)</f>
        <v>113.4</v>
      </c>
      <c r="J519" s="71"/>
    </row>
    <row r="520" spans="1:10" ht="15.75" x14ac:dyDescent="0.3">
      <c r="A520" s="71"/>
      <c r="B520" s="71"/>
      <c r="C520" s="71"/>
      <c r="D520" s="71"/>
      <c r="E520" s="71"/>
      <c r="F520" s="71"/>
      <c r="G520" s="71"/>
      <c r="H520" s="71"/>
      <c r="I520" s="71"/>
      <c r="J520" s="71"/>
    </row>
    <row r="521" spans="1:10" ht="15.75" x14ac:dyDescent="0.3">
      <c r="A521" s="71"/>
      <c r="B521" s="71"/>
      <c r="C521" s="71"/>
      <c r="D521" s="71"/>
      <c r="E521" s="71"/>
      <c r="F521" s="71"/>
      <c r="G521" s="71"/>
      <c r="H521" s="71"/>
      <c r="I521" s="71"/>
      <c r="J521" s="71"/>
    </row>
    <row r="522" spans="1:10" ht="15.75" x14ac:dyDescent="0.3">
      <c r="A522" s="71"/>
      <c r="B522" s="71"/>
      <c r="C522" s="71"/>
      <c r="D522" s="71"/>
      <c r="E522" s="71"/>
      <c r="F522" s="71"/>
      <c r="G522" s="71"/>
      <c r="H522" s="71"/>
      <c r="I522" s="71"/>
      <c r="J522" s="71"/>
    </row>
    <row r="523" spans="1:10" ht="15.75" x14ac:dyDescent="0.3">
      <c r="A523" s="71"/>
      <c r="B523" s="71"/>
      <c r="C523" s="71"/>
      <c r="D523" s="71"/>
      <c r="E523" s="71"/>
      <c r="F523" s="71"/>
      <c r="G523" s="71"/>
      <c r="H523" s="71"/>
      <c r="I523" s="71"/>
      <c r="J523" s="71"/>
    </row>
    <row r="524" spans="1:10" ht="15.75" x14ac:dyDescent="0.3">
      <c r="A524" s="71"/>
      <c r="B524" s="338" t="s">
        <v>341</v>
      </c>
      <c r="C524" s="71"/>
      <c r="D524" s="71"/>
      <c r="E524" s="71"/>
      <c r="F524" s="71"/>
      <c r="G524" s="71"/>
      <c r="H524" s="71"/>
      <c r="I524" s="71"/>
      <c r="J524" s="71"/>
    </row>
    <row r="525" spans="1:10" ht="27" x14ac:dyDescent="0.25">
      <c r="A525" s="25" t="s">
        <v>0</v>
      </c>
      <c r="B525" s="272" t="s">
        <v>1</v>
      </c>
      <c r="C525" s="25" t="s">
        <v>2</v>
      </c>
      <c r="D525" s="25" t="s">
        <v>3</v>
      </c>
      <c r="E525" s="26" t="s">
        <v>47</v>
      </c>
      <c r="F525" s="26" t="s">
        <v>48</v>
      </c>
      <c r="G525" s="26" t="s">
        <v>6</v>
      </c>
      <c r="H525" s="26" t="s">
        <v>7</v>
      </c>
      <c r="I525" s="26" t="s">
        <v>8</v>
      </c>
      <c r="J525" s="25" t="s">
        <v>9</v>
      </c>
    </row>
    <row r="526" spans="1:10" ht="42.75" x14ac:dyDescent="0.25">
      <c r="A526" s="27">
        <v>1</v>
      </c>
      <c r="B526" s="28" t="s">
        <v>256</v>
      </c>
      <c r="C526" s="27" t="s">
        <v>72</v>
      </c>
      <c r="D526" s="28">
        <v>7</v>
      </c>
      <c r="E526" s="27">
        <v>105</v>
      </c>
      <c r="F526" s="312">
        <f t="shared" ref="F526:F527" si="109">E526*G526+E526</f>
        <v>113.4</v>
      </c>
      <c r="G526" s="313">
        <v>0.08</v>
      </c>
      <c r="H526" s="74">
        <f t="shared" ref="H526:H527" si="110">D526*E526</f>
        <v>735</v>
      </c>
      <c r="I526" s="74">
        <f t="shared" ref="I526:I527" si="111">D526*F526</f>
        <v>793.80000000000007</v>
      </c>
      <c r="J526" s="27"/>
    </row>
    <row r="527" spans="1:10" ht="39" customHeight="1" x14ac:dyDescent="0.25">
      <c r="A527" s="27">
        <v>2</v>
      </c>
      <c r="B527" s="28" t="s">
        <v>257</v>
      </c>
      <c r="C527" s="27" t="s">
        <v>72</v>
      </c>
      <c r="D527" s="28">
        <v>3</v>
      </c>
      <c r="E527" s="27">
        <v>105</v>
      </c>
      <c r="F527" s="312">
        <f t="shared" si="109"/>
        <v>113.4</v>
      </c>
      <c r="G527" s="313">
        <v>0.08</v>
      </c>
      <c r="H527" s="74">
        <f t="shared" si="110"/>
        <v>315</v>
      </c>
      <c r="I527" s="74">
        <f t="shared" si="111"/>
        <v>340.20000000000005</v>
      </c>
      <c r="J527" s="27"/>
    </row>
    <row r="528" spans="1:10" ht="49.5" customHeight="1" x14ac:dyDescent="0.25">
      <c r="A528" s="27">
        <v>3</v>
      </c>
      <c r="B528" s="28" t="s">
        <v>258</v>
      </c>
      <c r="C528" s="27" t="s">
        <v>66</v>
      </c>
      <c r="D528" s="27">
        <v>20</v>
      </c>
      <c r="E528" s="28">
        <v>950</v>
      </c>
      <c r="F528" s="312">
        <f t="shared" ref="F528:F529" si="112">E528*G528+E528</f>
        <v>1026</v>
      </c>
      <c r="G528" s="313">
        <v>0.08</v>
      </c>
      <c r="H528" s="74">
        <f t="shared" ref="H528:H529" si="113">D528*E528</f>
        <v>19000</v>
      </c>
      <c r="I528" s="74">
        <f t="shared" ref="I528:I529" si="114">D528*F528</f>
        <v>20520</v>
      </c>
      <c r="J528" s="28"/>
    </row>
    <row r="529" spans="1:13" s="314" customFormat="1" ht="409.5" x14ac:dyDescent="0.3">
      <c r="A529" s="27">
        <v>4</v>
      </c>
      <c r="B529" s="420" t="s">
        <v>306</v>
      </c>
      <c r="C529" s="421" t="s">
        <v>37</v>
      </c>
      <c r="D529" s="421">
        <v>20</v>
      </c>
      <c r="E529" s="421">
        <v>570</v>
      </c>
      <c r="F529" s="312">
        <f t="shared" si="112"/>
        <v>615.6</v>
      </c>
      <c r="G529" s="313">
        <v>0.08</v>
      </c>
      <c r="H529" s="74">
        <f t="shared" si="113"/>
        <v>11400</v>
      </c>
      <c r="I529" s="74">
        <f t="shared" si="114"/>
        <v>12312</v>
      </c>
      <c r="J529" s="28"/>
      <c r="K529" s="489"/>
      <c r="L529" s="490"/>
      <c r="M529" s="490"/>
    </row>
    <row r="530" spans="1:13" ht="57" x14ac:dyDescent="0.25">
      <c r="A530" s="27">
        <v>5</v>
      </c>
      <c r="B530" s="51" t="s">
        <v>57</v>
      </c>
      <c r="C530" s="27" t="s">
        <v>37</v>
      </c>
      <c r="D530" s="29">
        <v>4000</v>
      </c>
      <c r="E530" s="27">
        <v>25</v>
      </c>
      <c r="F530" s="362">
        <f>ROUND(1.08*E530,2)</f>
        <v>27</v>
      </c>
      <c r="G530" s="72">
        <v>0.08</v>
      </c>
      <c r="H530" s="394">
        <f>ROUND(D530*E530,2)</f>
        <v>100000</v>
      </c>
      <c r="I530" s="395">
        <f>ROUND(1.08*H530,2)</f>
        <v>108000</v>
      </c>
      <c r="J530" s="27" t="s">
        <v>58</v>
      </c>
      <c r="K530" s="489"/>
      <c r="L530" s="490"/>
      <c r="M530" s="490"/>
    </row>
    <row r="531" spans="1:13" ht="71.25" x14ac:dyDescent="0.3">
      <c r="A531" s="27">
        <v>6</v>
      </c>
      <c r="B531" s="12" t="s">
        <v>267</v>
      </c>
      <c r="C531" s="27" t="s">
        <v>11</v>
      </c>
      <c r="D531" s="27">
        <v>100</v>
      </c>
      <c r="E531" s="49">
        <v>6</v>
      </c>
      <c r="F531" s="65">
        <f>E531*1.08</f>
        <v>6.48</v>
      </c>
      <c r="G531" s="72">
        <v>0.08</v>
      </c>
      <c r="H531" s="65">
        <f>E531*D531</f>
        <v>600</v>
      </c>
      <c r="I531" s="65">
        <f>H531*1.08</f>
        <v>648</v>
      </c>
      <c r="J531" s="73" t="s">
        <v>74</v>
      </c>
      <c r="K531" s="489"/>
      <c r="L531" s="490"/>
      <c r="M531" s="490"/>
    </row>
    <row r="532" spans="1:13" ht="72" customHeight="1" x14ac:dyDescent="0.25">
      <c r="A532" s="27">
        <v>7</v>
      </c>
      <c r="B532" s="28" t="s">
        <v>59</v>
      </c>
      <c r="C532" s="27" t="s">
        <v>60</v>
      </c>
      <c r="D532" s="38">
        <v>20</v>
      </c>
      <c r="E532" s="39">
        <v>3</v>
      </c>
      <c r="F532" s="312">
        <f t="shared" ref="F532" si="115">E532*G532+E532</f>
        <v>3.24</v>
      </c>
      <c r="G532" s="313">
        <v>0.08</v>
      </c>
      <c r="H532" s="74">
        <f t="shared" ref="H532" si="116">D532*E532</f>
        <v>60</v>
      </c>
      <c r="I532" s="74">
        <f t="shared" ref="I532" si="117">D532*F532</f>
        <v>64.800000000000011</v>
      </c>
      <c r="J532" s="27" t="s">
        <v>61</v>
      </c>
      <c r="K532" s="489"/>
      <c r="L532" s="490"/>
      <c r="M532" s="490"/>
    </row>
    <row r="533" spans="1:13" ht="72" customHeight="1" x14ac:dyDescent="0.25">
      <c r="A533" s="27">
        <v>8</v>
      </c>
      <c r="B533" s="28" t="s">
        <v>62</v>
      </c>
      <c r="C533" s="27" t="s">
        <v>37</v>
      </c>
      <c r="D533" s="27">
        <v>30</v>
      </c>
      <c r="E533" s="40">
        <v>2.5</v>
      </c>
      <c r="F533" s="362">
        <f>ROUND(1.08*E533,2)</f>
        <v>2.7</v>
      </c>
      <c r="G533" s="72">
        <v>0.08</v>
      </c>
      <c r="H533" s="394">
        <f t="shared" ref="H533" si="118">ROUND(D533*E533,2)</f>
        <v>75</v>
      </c>
      <c r="I533" s="394">
        <f t="shared" ref="I533" si="119">ROUND(1.08*H533,2)</f>
        <v>81</v>
      </c>
      <c r="J533" s="41" t="s">
        <v>63</v>
      </c>
      <c r="K533" s="316"/>
      <c r="L533" s="316"/>
      <c r="M533" s="316"/>
    </row>
    <row r="534" spans="1:13" ht="93" customHeight="1" x14ac:dyDescent="0.25">
      <c r="A534" s="27">
        <v>9</v>
      </c>
      <c r="B534" s="28" t="s">
        <v>64</v>
      </c>
      <c r="C534" s="27" t="s">
        <v>14</v>
      </c>
      <c r="D534" s="27">
        <v>70</v>
      </c>
      <c r="E534" s="27">
        <v>23</v>
      </c>
      <c r="F534" s="362">
        <f>ROUND(1.08*E534,2)</f>
        <v>24.84</v>
      </c>
      <c r="G534" s="72">
        <v>0.08</v>
      </c>
      <c r="H534" s="394">
        <f>ROUND(D534*E534,2)</f>
        <v>1610</v>
      </c>
      <c r="I534" s="394">
        <f>ROUND(1.08*H534,2)</f>
        <v>1738.8</v>
      </c>
      <c r="J534" s="27" t="s">
        <v>65</v>
      </c>
      <c r="K534" s="316"/>
      <c r="L534" s="316"/>
      <c r="M534" s="316"/>
    </row>
    <row r="535" spans="1:13" ht="72" customHeight="1" x14ac:dyDescent="0.25">
      <c r="A535" s="27">
        <v>10</v>
      </c>
      <c r="B535" s="51" t="s">
        <v>75</v>
      </c>
      <c r="C535" s="51" t="s">
        <v>11</v>
      </c>
      <c r="D535" s="74">
        <v>500</v>
      </c>
      <c r="E535" s="305">
        <v>5</v>
      </c>
      <c r="F535" s="65">
        <f>E535*1.08</f>
        <v>5.4</v>
      </c>
      <c r="G535" s="72">
        <v>0.08</v>
      </c>
      <c r="H535" s="65">
        <f>E535*D535</f>
        <v>2500</v>
      </c>
      <c r="I535" s="65">
        <f>H535*1.08</f>
        <v>2700</v>
      </c>
      <c r="J535" s="51" t="s">
        <v>76</v>
      </c>
      <c r="K535" s="316"/>
      <c r="L535" s="316"/>
      <c r="M535" s="316"/>
    </row>
    <row r="536" spans="1:13" ht="89.25" customHeight="1" x14ac:dyDescent="0.25">
      <c r="A536" s="27">
        <v>11</v>
      </c>
      <c r="B536" s="51" t="s">
        <v>77</v>
      </c>
      <c r="C536" s="74" t="s">
        <v>14</v>
      </c>
      <c r="D536" s="74">
        <v>100</v>
      </c>
      <c r="E536" s="306">
        <v>6</v>
      </c>
      <c r="F536" s="65">
        <f>E536*1.08</f>
        <v>6.48</v>
      </c>
      <c r="G536" s="72">
        <v>0.08</v>
      </c>
      <c r="H536" s="65">
        <f>E536*D536</f>
        <v>600</v>
      </c>
      <c r="I536" s="65">
        <f>H536*1.08</f>
        <v>648</v>
      </c>
      <c r="J536" s="74" t="s">
        <v>78</v>
      </c>
    </row>
    <row r="537" spans="1:13" ht="89.25" customHeight="1" x14ac:dyDescent="0.25">
      <c r="A537" s="27">
        <v>12</v>
      </c>
      <c r="B537" s="28" t="s">
        <v>114</v>
      </c>
      <c r="C537" s="27" t="s">
        <v>11</v>
      </c>
      <c r="D537" s="75">
        <v>1000</v>
      </c>
      <c r="E537" s="91">
        <v>6</v>
      </c>
      <c r="F537" s="396">
        <f>E537*1.08</f>
        <v>6.48</v>
      </c>
      <c r="G537" s="72">
        <v>0.08</v>
      </c>
      <c r="H537" s="396">
        <f>E537*D537</f>
        <v>6000</v>
      </c>
      <c r="I537" s="396">
        <f>H537*1.08</f>
        <v>6480</v>
      </c>
      <c r="J537" s="27" t="s">
        <v>115</v>
      </c>
    </row>
    <row r="538" spans="1:13" ht="15.75" x14ac:dyDescent="0.3">
      <c r="A538" s="73"/>
      <c r="B538" s="73"/>
      <c r="C538" s="73"/>
      <c r="D538" s="73"/>
      <c r="E538" s="73"/>
      <c r="F538" s="73"/>
      <c r="G538" s="73" t="s">
        <v>21</v>
      </c>
      <c r="H538" s="272">
        <f>SUM(H526:H537)</f>
        <v>142895</v>
      </c>
      <c r="I538" s="272">
        <f>SUM(I526:I537)</f>
        <v>154326.59999999998</v>
      </c>
      <c r="J538" s="73"/>
    </row>
    <row r="539" spans="1:13" ht="15.75" x14ac:dyDescent="0.3">
      <c r="A539" s="71"/>
      <c r="B539" s="71"/>
      <c r="C539" s="71"/>
      <c r="D539" s="71"/>
      <c r="E539" s="71"/>
      <c r="F539" s="71"/>
      <c r="G539" s="71"/>
      <c r="H539" s="71"/>
      <c r="I539" s="71"/>
      <c r="J539" s="71"/>
    </row>
    <row r="540" spans="1:13" ht="15.75" x14ac:dyDescent="0.3">
      <c r="A540" s="71"/>
      <c r="B540" s="71"/>
      <c r="C540" s="71"/>
      <c r="D540" s="71"/>
      <c r="E540" s="71"/>
      <c r="F540" s="71"/>
      <c r="G540" s="71"/>
      <c r="H540" s="71"/>
      <c r="I540" s="71"/>
      <c r="J540" s="71"/>
    </row>
    <row r="541" spans="1:13" ht="15.75" x14ac:dyDescent="0.3">
      <c r="A541" s="46"/>
      <c r="B541" s="339" t="s">
        <v>342</v>
      </c>
      <c r="C541" s="46"/>
      <c r="D541" s="46"/>
      <c r="E541" s="46"/>
      <c r="F541" s="46"/>
      <c r="G541" s="46"/>
      <c r="H541" s="46"/>
      <c r="I541" s="46"/>
      <c r="J541" s="46"/>
    </row>
    <row r="542" spans="1:13" ht="15.75" x14ac:dyDescent="0.3">
      <c r="A542" s="46"/>
      <c r="B542" s="46"/>
      <c r="C542" s="46"/>
      <c r="D542" s="46"/>
      <c r="E542" s="46"/>
      <c r="F542" s="46"/>
      <c r="G542" s="46"/>
      <c r="H542" s="46"/>
      <c r="I542" s="46"/>
      <c r="J542" s="46"/>
    </row>
    <row r="543" spans="1:13" ht="40.5" x14ac:dyDescent="0.25">
      <c r="A543" s="110" t="s">
        <v>0</v>
      </c>
      <c r="B543" s="110" t="s">
        <v>151</v>
      </c>
      <c r="C543" s="110" t="s">
        <v>2</v>
      </c>
      <c r="D543" s="110" t="s">
        <v>3</v>
      </c>
      <c r="E543" s="111" t="s">
        <v>4</v>
      </c>
      <c r="F543" s="111" t="s">
        <v>5</v>
      </c>
      <c r="G543" s="111" t="s">
        <v>6</v>
      </c>
      <c r="H543" s="111" t="s">
        <v>7</v>
      </c>
      <c r="I543" s="111" t="s">
        <v>8</v>
      </c>
      <c r="J543" s="110" t="s">
        <v>9</v>
      </c>
    </row>
    <row r="544" spans="1:13" ht="231" customHeight="1" x14ac:dyDescent="0.25">
      <c r="A544" s="112">
        <v>1</v>
      </c>
      <c r="B544" s="113" t="s">
        <v>312</v>
      </c>
      <c r="C544" s="114" t="s">
        <v>142</v>
      </c>
      <c r="D544" s="115">
        <v>1</v>
      </c>
      <c r="E544" s="116">
        <v>1150</v>
      </c>
      <c r="F544" s="117">
        <f>E544*1.08</f>
        <v>1242</v>
      </c>
      <c r="G544" s="118">
        <v>0.08</v>
      </c>
      <c r="H544" s="119">
        <f>E544*D544</f>
        <v>1150</v>
      </c>
      <c r="I544" s="119">
        <f>H544*1.08</f>
        <v>1242</v>
      </c>
      <c r="J544" s="120"/>
    </row>
    <row r="545" spans="1:10" ht="106.5" customHeight="1" x14ac:dyDescent="0.25">
      <c r="A545" s="121">
        <v>2</v>
      </c>
      <c r="B545" s="122" t="s">
        <v>313</v>
      </c>
      <c r="C545" s="301" t="s">
        <v>142</v>
      </c>
      <c r="D545" s="115">
        <v>1</v>
      </c>
      <c r="E545" s="116">
        <v>350</v>
      </c>
      <c r="F545" s="117">
        <f>E545*1.08</f>
        <v>378</v>
      </c>
      <c r="G545" s="118">
        <v>0.08</v>
      </c>
      <c r="H545" s="119">
        <f>E545*D545</f>
        <v>350</v>
      </c>
      <c r="I545" s="119">
        <f>H545*1.08</f>
        <v>378</v>
      </c>
      <c r="J545" s="120"/>
    </row>
    <row r="546" spans="1:10" ht="77.25" customHeight="1" x14ac:dyDescent="0.3">
      <c r="A546" s="292">
        <v>3</v>
      </c>
      <c r="B546" s="302" t="s">
        <v>314</v>
      </c>
      <c r="C546" s="301" t="s">
        <v>37</v>
      </c>
      <c r="D546" s="115">
        <v>10</v>
      </c>
      <c r="E546" s="116">
        <v>220</v>
      </c>
      <c r="F546" s="117">
        <f>E546*8%+E546</f>
        <v>237.6</v>
      </c>
      <c r="G546" s="124">
        <v>0.08</v>
      </c>
      <c r="H546" s="125">
        <f>E546*D546</f>
        <v>2200</v>
      </c>
      <c r="I546" s="303">
        <f>H546*8%+H546</f>
        <v>2376</v>
      </c>
      <c r="J546" s="302"/>
    </row>
    <row r="547" spans="1:10" ht="15" customHeight="1" x14ac:dyDescent="0.25">
      <c r="A547" s="478"/>
      <c r="B547" s="479"/>
      <c r="C547" s="479"/>
      <c r="D547" s="479"/>
      <c r="E547" s="480"/>
      <c r="F547" s="481" t="s">
        <v>21</v>
      </c>
      <c r="G547" s="482"/>
      <c r="H547" s="138">
        <f>H544+H545+H546</f>
        <v>3700</v>
      </c>
      <c r="I547" s="138">
        <f>SUM(I544:I546)</f>
        <v>3996</v>
      </c>
      <c r="J547" s="140"/>
    </row>
    <row r="548" spans="1:10" ht="15.75" x14ac:dyDescent="0.3">
      <c r="A548" s="46"/>
      <c r="B548" s="46"/>
      <c r="C548" s="46"/>
      <c r="D548" s="46"/>
      <c r="E548" s="46"/>
      <c r="F548" s="46"/>
      <c r="G548" s="46"/>
      <c r="H548" s="46"/>
      <c r="I548" s="46"/>
      <c r="J548" s="46"/>
    </row>
    <row r="549" spans="1:10" ht="15.75" x14ac:dyDescent="0.3">
      <c r="A549" s="46"/>
      <c r="B549" s="46"/>
      <c r="C549" s="46"/>
      <c r="D549" s="46"/>
      <c r="E549" s="46"/>
      <c r="F549" s="46"/>
      <c r="G549" s="46"/>
      <c r="H549" s="46"/>
      <c r="I549" s="46"/>
      <c r="J549" s="46"/>
    </row>
    <row r="550" spans="1:10" ht="15.75" x14ac:dyDescent="0.3">
      <c r="A550" s="46"/>
      <c r="B550" s="46"/>
      <c r="C550" s="46"/>
      <c r="D550" s="46"/>
      <c r="E550" s="46"/>
      <c r="F550" s="46"/>
      <c r="G550" s="46"/>
      <c r="H550" s="46"/>
      <c r="I550" s="46"/>
      <c r="J550" s="46"/>
    </row>
    <row r="551" spans="1:10" ht="15.75" x14ac:dyDescent="0.3">
      <c r="A551" s="46"/>
      <c r="B551" s="46"/>
      <c r="C551" s="46"/>
      <c r="D551" s="46"/>
      <c r="E551" s="46"/>
      <c r="F551" s="46"/>
      <c r="G551" s="46"/>
      <c r="H551" s="285">
        <f>H547+H538+H519+H511+H500+H490+H478+H471+H462+H452+H439+H430+H419+H408+H399+H391+H369+H353+H344+H330+H322+H314+H299+H262+H252+H235+H217+H205+H193+H187+H179+H167+H157+H147+H134+H111+H103+H94+H76+H68+H59+H45+H34+H22+H13</f>
        <v>1895570.75</v>
      </c>
      <c r="I551" s="285">
        <f>I547+I538+I519+I511+I500+I490+I478+I471+I462+I452+I439+I430+I419+I408+I399+I391+I369+I353+I344+I330+I322+I314+I299+I262+I252+I235+I217+I205+I193+I187+I179+I167+I157+I147+I134+I111+I103+I94+I76+I68+I59+I45+I34+I22+I13</f>
        <v>2049623.1099999994</v>
      </c>
      <c r="J551" s="46"/>
    </row>
    <row r="552" spans="1:10" ht="15.75" x14ac:dyDescent="0.3">
      <c r="A552" s="46"/>
      <c r="B552" s="46"/>
      <c r="C552" s="46"/>
      <c r="D552" s="46"/>
      <c r="E552" s="46"/>
      <c r="F552" s="46"/>
      <c r="G552" s="46"/>
      <c r="H552" s="46"/>
      <c r="I552" s="46"/>
      <c r="J552" s="46"/>
    </row>
    <row r="553" spans="1:10" ht="15.75" x14ac:dyDescent="0.3">
      <c r="A553" s="46"/>
      <c r="B553" s="46"/>
      <c r="C553" s="46"/>
      <c r="D553" s="46"/>
      <c r="E553" s="46"/>
      <c r="F553" s="46"/>
      <c r="G553" s="46"/>
      <c r="H553" s="46"/>
      <c r="I553" s="46"/>
      <c r="J553" s="46"/>
    </row>
    <row r="554" spans="1:10" ht="15.75" x14ac:dyDescent="0.3">
      <c r="A554" s="46"/>
      <c r="B554" s="46"/>
      <c r="C554" s="46"/>
      <c r="D554" s="46"/>
      <c r="E554" s="46"/>
      <c r="F554" s="46"/>
      <c r="G554" s="46"/>
      <c r="H554" s="46"/>
      <c r="I554" s="46"/>
      <c r="J554" s="46"/>
    </row>
    <row r="555" spans="1:10" ht="15.75" x14ac:dyDescent="0.3">
      <c r="A555" s="46"/>
      <c r="B555" s="46"/>
      <c r="C555" s="46"/>
      <c r="D555" s="46"/>
      <c r="E555" s="46"/>
      <c r="F555" s="46"/>
      <c r="G555" s="46"/>
      <c r="H555" s="46"/>
      <c r="I555" s="46"/>
      <c r="J555" s="46"/>
    </row>
    <row r="556" spans="1:10" ht="15.75" x14ac:dyDescent="0.3">
      <c r="A556" s="46"/>
      <c r="B556" s="46"/>
      <c r="C556" s="46"/>
      <c r="D556" s="46"/>
      <c r="E556" s="46"/>
      <c r="F556" s="46"/>
      <c r="G556" s="46"/>
      <c r="H556" s="46"/>
      <c r="I556" s="46"/>
      <c r="J556" s="46"/>
    </row>
    <row r="557" spans="1:10" ht="15.75" x14ac:dyDescent="0.3">
      <c r="A557" s="46"/>
      <c r="B557" s="46"/>
      <c r="C557" s="46"/>
      <c r="D557" s="46"/>
      <c r="E557" s="46"/>
      <c r="F557" s="46"/>
      <c r="G557" s="46"/>
      <c r="H557" s="46"/>
      <c r="I557" s="46"/>
      <c r="J557" s="46"/>
    </row>
    <row r="558" spans="1:10" ht="15.75" x14ac:dyDescent="0.3">
      <c r="A558" s="46"/>
      <c r="B558" s="46"/>
      <c r="C558" s="46"/>
      <c r="D558" s="46"/>
      <c r="E558" s="46"/>
      <c r="F558" s="46"/>
      <c r="G558" s="46"/>
      <c r="H558" s="46"/>
      <c r="I558" s="46"/>
      <c r="J558" s="46"/>
    </row>
    <row r="559" spans="1:10" ht="15.75" x14ac:dyDescent="0.3">
      <c r="A559" s="46"/>
      <c r="B559" s="46"/>
      <c r="C559" s="46"/>
      <c r="D559" s="46"/>
      <c r="E559" s="46"/>
      <c r="F559" s="46"/>
      <c r="G559" s="46"/>
      <c r="H559" s="46"/>
      <c r="I559" s="46"/>
      <c r="J559" s="46"/>
    </row>
    <row r="560" spans="1:10" ht="15.75" x14ac:dyDescent="0.3">
      <c r="A560" s="46"/>
      <c r="B560" s="46"/>
      <c r="C560" s="46"/>
      <c r="D560" s="46"/>
      <c r="E560" s="46"/>
      <c r="F560" s="46"/>
      <c r="G560" s="46"/>
      <c r="H560" s="46"/>
      <c r="I560" s="46"/>
      <c r="J560" s="46"/>
    </row>
    <row r="561" spans="1:10" ht="15.75" x14ac:dyDescent="0.3">
      <c r="A561" s="46"/>
      <c r="B561" s="46"/>
      <c r="C561" s="46"/>
      <c r="D561" s="46"/>
      <c r="E561" s="46"/>
      <c r="F561" s="46"/>
      <c r="G561" s="46"/>
      <c r="H561" s="46"/>
      <c r="I561" s="46"/>
      <c r="J561" s="46"/>
    </row>
    <row r="562" spans="1:10" ht="15.75" x14ac:dyDescent="0.3">
      <c r="A562" s="46"/>
      <c r="B562" s="46"/>
      <c r="C562" s="46"/>
      <c r="D562" s="46"/>
      <c r="E562" s="46"/>
      <c r="F562" s="46"/>
      <c r="G562" s="46"/>
      <c r="H562" s="46"/>
      <c r="I562" s="46"/>
      <c r="J562" s="46"/>
    </row>
    <row r="563" spans="1:10" ht="15.75" x14ac:dyDescent="0.3">
      <c r="A563" s="46"/>
      <c r="B563" s="46"/>
      <c r="C563" s="46"/>
      <c r="D563" s="46"/>
      <c r="E563" s="46"/>
      <c r="F563" s="46"/>
      <c r="G563" s="46"/>
      <c r="H563" s="46"/>
      <c r="I563" s="46"/>
      <c r="J563" s="46"/>
    </row>
    <row r="564" spans="1:10" ht="15.75" x14ac:dyDescent="0.3">
      <c r="A564" s="46"/>
      <c r="B564" s="46"/>
      <c r="C564" s="46"/>
      <c r="D564" s="46"/>
      <c r="E564" s="46"/>
      <c r="F564" s="46"/>
      <c r="G564" s="46"/>
      <c r="H564" s="46"/>
      <c r="I564" s="46"/>
      <c r="J564" s="46"/>
    </row>
    <row r="565" spans="1:10" ht="15.75" x14ac:dyDescent="0.3">
      <c r="A565" s="46"/>
      <c r="B565" s="46"/>
      <c r="C565" s="46"/>
      <c r="D565" s="46"/>
      <c r="E565" s="46"/>
      <c r="F565" s="46"/>
      <c r="G565" s="46"/>
      <c r="H565" s="46"/>
      <c r="I565" s="46"/>
      <c r="J565" s="46"/>
    </row>
    <row r="566" spans="1:10" ht="15.75" x14ac:dyDescent="0.3">
      <c r="A566" s="46"/>
      <c r="B566" s="46"/>
      <c r="C566" s="46"/>
      <c r="D566" s="46"/>
      <c r="E566" s="46"/>
      <c r="F566" s="46"/>
      <c r="G566" s="46"/>
      <c r="H566" s="46"/>
      <c r="I566" s="46"/>
      <c r="J566" s="46"/>
    </row>
    <row r="567" spans="1:10" ht="15.75" x14ac:dyDescent="0.3">
      <c r="A567" s="46"/>
      <c r="B567" s="46"/>
      <c r="C567" s="46"/>
      <c r="D567" s="46"/>
      <c r="E567" s="46"/>
      <c r="F567" s="46"/>
      <c r="G567" s="46"/>
      <c r="H567" s="46"/>
      <c r="I567" s="46"/>
      <c r="J567" s="46"/>
    </row>
    <row r="568" spans="1:10" ht="15.75" x14ac:dyDescent="0.3">
      <c r="A568" s="46"/>
      <c r="B568" s="46"/>
      <c r="C568" s="46"/>
      <c r="D568" s="46"/>
      <c r="E568" s="46"/>
      <c r="F568" s="46"/>
      <c r="G568" s="46"/>
      <c r="H568" s="46"/>
      <c r="I568" s="46"/>
      <c r="J568" s="46"/>
    </row>
    <row r="569" spans="1:10" ht="15.75" x14ac:dyDescent="0.3">
      <c r="A569" s="46"/>
      <c r="B569" s="46"/>
      <c r="C569" s="46"/>
      <c r="D569" s="46"/>
      <c r="E569" s="46"/>
      <c r="F569" s="46"/>
      <c r="G569" s="46"/>
      <c r="H569" s="46"/>
      <c r="I569" s="46"/>
      <c r="J569" s="46"/>
    </row>
    <row r="570" spans="1:10" ht="15.75" x14ac:dyDescent="0.3">
      <c r="A570" s="46"/>
      <c r="B570" s="46"/>
      <c r="C570" s="46"/>
      <c r="D570" s="46"/>
      <c r="E570" s="46"/>
      <c r="F570" s="46"/>
      <c r="G570" s="46"/>
      <c r="H570" s="46"/>
      <c r="I570" s="46"/>
      <c r="J570" s="46"/>
    </row>
    <row r="571" spans="1:10" ht="15.75" x14ac:dyDescent="0.3">
      <c r="A571" s="46"/>
      <c r="B571" s="46"/>
      <c r="C571" s="46"/>
      <c r="D571" s="46"/>
      <c r="E571" s="46"/>
      <c r="F571" s="46"/>
      <c r="G571" s="46"/>
      <c r="H571" s="46"/>
      <c r="I571" s="46"/>
      <c r="J571" s="46"/>
    </row>
    <row r="572" spans="1:10" ht="15.75" x14ac:dyDescent="0.3">
      <c r="A572" s="46"/>
      <c r="B572" s="46"/>
      <c r="C572" s="46"/>
      <c r="D572" s="46"/>
      <c r="E572" s="46"/>
      <c r="F572" s="46"/>
      <c r="G572" s="46"/>
      <c r="H572" s="46"/>
      <c r="I572" s="46"/>
      <c r="J572" s="46"/>
    </row>
    <row r="573" spans="1:10" ht="15.75" x14ac:dyDescent="0.3">
      <c r="A573" s="46"/>
      <c r="B573" s="46"/>
      <c r="C573" s="46"/>
      <c r="D573" s="46"/>
      <c r="E573" s="46"/>
      <c r="F573" s="46"/>
      <c r="G573" s="46"/>
      <c r="H573" s="46"/>
      <c r="I573" s="46"/>
      <c r="J573" s="46"/>
    </row>
    <row r="574" spans="1:10" ht="15.75" x14ac:dyDescent="0.3">
      <c r="A574" s="46"/>
      <c r="B574" s="46"/>
      <c r="C574" s="46"/>
      <c r="D574" s="46"/>
      <c r="E574" s="46"/>
      <c r="F574" s="46"/>
      <c r="G574" s="46"/>
      <c r="H574" s="46"/>
      <c r="I574" s="46"/>
      <c r="J574" s="46"/>
    </row>
    <row r="575" spans="1:10" ht="15.75" x14ac:dyDescent="0.3">
      <c r="A575" s="46"/>
      <c r="B575" s="46"/>
      <c r="C575" s="46"/>
      <c r="D575" s="46"/>
      <c r="E575" s="46"/>
      <c r="F575" s="46"/>
      <c r="G575" s="46"/>
      <c r="H575" s="46"/>
      <c r="I575" s="46"/>
      <c r="J575" s="46"/>
    </row>
    <row r="576" spans="1:10" ht="15.75" x14ac:dyDescent="0.3">
      <c r="A576" s="46"/>
      <c r="B576" s="46"/>
      <c r="C576" s="46"/>
      <c r="D576" s="46"/>
      <c r="E576" s="46"/>
      <c r="F576" s="46"/>
      <c r="G576" s="46"/>
      <c r="H576" s="46"/>
      <c r="I576" s="46"/>
      <c r="J576" s="46"/>
    </row>
    <row r="577" spans="1:10" ht="15.75" x14ac:dyDescent="0.3">
      <c r="A577" s="46"/>
      <c r="B577" s="46"/>
      <c r="C577" s="46"/>
      <c r="D577" s="46"/>
      <c r="E577" s="46"/>
      <c r="F577" s="46"/>
      <c r="G577" s="46"/>
      <c r="H577" s="46"/>
      <c r="I577" s="46"/>
      <c r="J577" s="46"/>
    </row>
    <row r="578" spans="1:10" ht="15.75" x14ac:dyDescent="0.3">
      <c r="A578" s="46"/>
      <c r="B578" s="46"/>
      <c r="C578" s="46"/>
      <c r="D578" s="46"/>
      <c r="E578" s="46"/>
      <c r="F578" s="46"/>
      <c r="G578" s="46"/>
      <c r="H578" s="46"/>
      <c r="I578" s="46"/>
      <c r="J578" s="46"/>
    </row>
    <row r="579" spans="1:10" ht="15.75" x14ac:dyDescent="0.3">
      <c r="A579" s="46"/>
      <c r="B579" s="46"/>
      <c r="C579" s="46"/>
      <c r="D579" s="46"/>
      <c r="E579" s="46"/>
      <c r="F579" s="46"/>
      <c r="G579" s="46"/>
      <c r="H579" s="46"/>
      <c r="I579" s="46"/>
      <c r="J579" s="46"/>
    </row>
    <row r="580" spans="1:10" ht="15.75" x14ac:dyDescent="0.3">
      <c r="A580" s="46"/>
      <c r="B580" s="46"/>
      <c r="C580" s="46"/>
      <c r="D580" s="46"/>
      <c r="E580" s="46"/>
      <c r="F580" s="46"/>
      <c r="G580" s="46"/>
      <c r="H580" s="46"/>
      <c r="I580" s="46"/>
      <c r="J580" s="46"/>
    </row>
    <row r="581" spans="1:10" ht="15.75" x14ac:dyDescent="0.3">
      <c r="A581" s="46"/>
      <c r="B581" s="46"/>
      <c r="C581" s="46"/>
      <c r="D581" s="46"/>
      <c r="E581" s="46"/>
      <c r="F581" s="46"/>
      <c r="G581" s="46"/>
      <c r="H581" s="46"/>
      <c r="I581" s="46"/>
      <c r="J581" s="46"/>
    </row>
    <row r="582" spans="1:10" ht="15.75" x14ac:dyDescent="0.3">
      <c r="A582" s="46"/>
      <c r="B582" s="46"/>
      <c r="C582" s="46"/>
      <c r="D582" s="46"/>
      <c r="E582" s="46"/>
      <c r="F582" s="46"/>
      <c r="G582" s="46"/>
      <c r="H582" s="46"/>
      <c r="I582" s="46"/>
      <c r="J582" s="46"/>
    </row>
    <row r="583" spans="1:10" ht="15.75" x14ac:dyDescent="0.3">
      <c r="A583" s="46"/>
      <c r="B583" s="46"/>
      <c r="C583" s="46"/>
      <c r="D583" s="46"/>
      <c r="E583" s="46"/>
      <c r="F583" s="46"/>
      <c r="G583" s="46"/>
      <c r="H583" s="46"/>
      <c r="I583" s="46"/>
      <c r="J583" s="46"/>
    </row>
    <row r="584" spans="1:10" ht="15.75" x14ac:dyDescent="0.3">
      <c r="A584" s="46"/>
      <c r="B584" s="46"/>
      <c r="C584" s="46"/>
      <c r="D584" s="46"/>
      <c r="E584" s="46"/>
      <c r="F584" s="46"/>
      <c r="G584" s="46"/>
      <c r="H584" s="46"/>
      <c r="I584" s="46"/>
      <c r="J584" s="46"/>
    </row>
    <row r="585" spans="1:10" ht="15.75" x14ac:dyDescent="0.3">
      <c r="A585" s="46"/>
      <c r="B585" s="46"/>
      <c r="C585" s="46"/>
      <c r="D585" s="46"/>
      <c r="E585" s="46"/>
      <c r="F585" s="46"/>
      <c r="G585" s="46"/>
      <c r="H585" s="46"/>
      <c r="I585" s="46"/>
      <c r="J585" s="46"/>
    </row>
    <row r="586" spans="1:10" ht="15.75" x14ac:dyDescent="0.3">
      <c r="A586" s="46"/>
      <c r="B586" s="46"/>
      <c r="C586" s="46"/>
      <c r="D586" s="46"/>
      <c r="E586" s="46"/>
      <c r="F586" s="46"/>
      <c r="G586" s="46"/>
      <c r="H586" s="46"/>
      <c r="I586" s="46"/>
      <c r="J586" s="46"/>
    </row>
    <row r="587" spans="1:10" ht="15.75" x14ac:dyDescent="0.3">
      <c r="A587" s="46"/>
      <c r="B587" s="46"/>
      <c r="C587" s="46"/>
      <c r="D587" s="46"/>
      <c r="E587" s="46"/>
      <c r="F587" s="46"/>
      <c r="G587" s="46"/>
      <c r="H587" s="46"/>
      <c r="I587" s="46"/>
      <c r="J587" s="46"/>
    </row>
    <row r="588" spans="1:10" ht="15.75" x14ac:dyDescent="0.3">
      <c r="A588" s="46"/>
      <c r="B588" s="46"/>
      <c r="C588" s="46"/>
      <c r="D588" s="46"/>
      <c r="E588" s="46"/>
      <c r="F588" s="46"/>
      <c r="G588" s="46"/>
      <c r="H588" s="46"/>
      <c r="I588" s="46"/>
      <c r="J588" s="46"/>
    </row>
  </sheetData>
  <mergeCells count="84">
    <mergeCell ref="K529:M532"/>
    <mergeCell ref="B1:J1"/>
    <mergeCell ref="A187:F187"/>
    <mergeCell ref="K460:M460"/>
    <mergeCell ref="K438:M438"/>
    <mergeCell ref="K425:L425"/>
    <mergeCell ref="A263:F263"/>
    <mergeCell ref="F452:G452"/>
    <mergeCell ref="I456:J456"/>
    <mergeCell ref="F462:G462"/>
    <mergeCell ref="F408:G408"/>
    <mergeCell ref="I411:J411"/>
    <mergeCell ref="F419:G419"/>
    <mergeCell ref="I446:J446"/>
    <mergeCell ref="F439:G439"/>
    <mergeCell ref="I434:J434"/>
    <mergeCell ref="F430:G430"/>
    <mergeCell ref="A547:E547"/>
    <mergeCell ref="F547:G547"/>
    <mergeCell ref="I465:J465"/>
    <mergeCell ref="I473:J473"/>
    <mergeCell ref="F511:G511"/>
    <mergeCell ref="F478:G478"/>
    <mergeCell ref="I481:J481"/>
    <mergeCell ref="F490:G490"/>
    <mergeCell ref="F500:G500"/>
    <mergeCell ref="I503:J503"/>
    <mergeCell ref="I422:J422"/>
    <mergeCell ref="F399:G399"/>
    <mergeCell ref="F401:I401"/>
    <mergeCell ref="I403:J403"/>
    <mergeCell ref="I378:J378"/>
    <mergeCell ref="I394:J394"/>
    <mergeCell ref="F391:G391"/>
    <mergeCell ref="B371:E372"/>
    <mergeCell ref="I361:J361"/>
    <mergeCell ref="I208:J208"/>
    <mergeCell ref="A252:F252"/>
    <mergeCell ref="I242:J242"/>
    <mergeCell ref="I254:J254"/>
    <mergeCell ref="F344:G344"/>
    <mergeCell ref="I347:J347"/>
    <mergeCell ref="F369:G369"/>
    <mergeCell ref="A217:F217"/>
    <mergeCell ref="G360:J360"/>
    <mergeCell ref="A262:F262"/>
    <mergeCell ref="I4:J4"/>
    <mergeCell ref="A179:F179"/>
    <mergeCell ref="G179:G180"/>
    <mergeCell ref="H179:H180"/>
    <mergeCell ref="I179:I180"/>
    <mergeCell ref="J179:J180"/>
    <mergeCell ref="A13:F13"/>
    <mergeCell ref="A45:F45"/>
    <mergeCell ref="A68:F68"/>
    <mergeCell ref="A76:F76"/>
    <mergeCell ref="A103:F103"/>
    <mergeCell ref="A180:F180"/>
    <mergeCell ref="A22:F22"/>
    <mergeCell ref="A34:F34"/>
    <mergeCell ref="I139:J139"/>
    <mergeCell ref="K85:N85"/>
    <mergeCell ref="K67:M67"/>
    <mergeCell ref="G262:G263"/>
    <mergeCell ref="H262:H263"/>
    <mergeCell ref="I262:I263"/>
    <mergeCell ref="J262:J263"/>
    <mergeCell ref="I115:J115"/>
    <mergeCell ref="I196:J196"/>
    <mergeCell ref="L84:N84"/>
    <mergeCell ref="K101:M101"/>
    <mergeCell ref="N199:P199"/>
    <mergeCell ref="K321:N321"/>
    <mergeCell ref="K320:N320"/>
    <mergeCell ref="K233:L233"/>
    <mergeCell ref="F330:G330"/>
    <mergeCell ref="I325:J325"/>
    <mergeCell ref="I317:J317"/>
    <mergeCell ref="B256:J256"/>
    <mergeCell ref="A235:F235"/>
    <mergeCell ref="K234:L234"/>
    <mergeCell ref="I266:J266"/>
    <mergeCell ref="A314:F314"/>
    <mergeCell ref="I301:J301"/>
  </mergeCells>
  <phoneticPr fontId="24" type="noConversion"/>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Kin-Malesza</dc:creator>
  <cp:lastModifiedBy>Marta Kin-Malesza</cp:lastModifiedBy>
  <cp:lastPrinted>2023-03-31T11:52:56Z</cp:lastPrinted>
  <dcterms:created xsi:type="dcterms:W3CDTF">2015-06-05T18:17:20Z</dcterms:created>
  <dcterms:modified xsi:type="dcterms:W3CDTF">2023-04-17T12:56:29Z</dcterms:modified>
</cp:coreProperties>
</file>