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6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8" i="1"/>
  <c r="J109" s="1"/>
  <c r="I108"/>
  <c r="L108" s="1"/>
  <c r="L109" s="1"/>
  <c r="I102"/>
  <c r="F102"/>
  <c r="J102" s="1"/>
  <c r="I101"/>
  <c r="L101" s="1"/>
  <c r="F101"/>
  <c r="J101" s="1"/>
  <c r="I100"/>
  <c r="L100" s="1"/>
  <c r="F100"/>
  <c r="J100" s="1"/>
  <c r="I99"/>
  <c r="K99" s="1"/>
  <c r="F99"/>
  <c r="J99" s="1"/>
  <c r="I93"/>
  <c r="K93" s="1"/>
  <c r="K94" s="1"/>
  <c r="F93"/>
  <c r="J93" s="1"/>
  <c r="J94" s="1"/>
  <c r="I87"/>
  <c r="K87" s="1"/>
  <c r="K88" s="1"/>
  <c r="F87"/>
  <c r="J87" s="1"/>
  <c r="J88" s="1"/>
  <c r="I79"/>
  <c r="F79"/>
  <c r="J79" s="1"/>
  <c r="J78"/>
  <c r="I78"/>
  <c r="F78"/>
  <c r="J77"/>
  <c r="I77"/>
  <c r="L77" s="1"/>
  <c r="F77"/>
  <c r="I76"/>
  <c r="F76"/>
  <c r="I75"/>
  <c r="F75"/>
  <c r="J75" s="1"/>
  <c r="I74"/>
  <c r="L74" s="1"/>
  <c r="F74"/>
  <c r="J74" s="1"/>
  <c r="J73"/>
  <c r="I73"/>
  <c r="L73" s="1"/>
  <c r="F73"/>
  <c r="L72"/>
  <c r="I72"/>
  <c r="K72" s="1"/>
  <c r="F72"/>
  <c r="J72" s="1"/>
  <c r="I71"/>
  <c r="F71"/>
  <c r="J71" s="1"/>
  <c r="J70"/>
  <c r="I70"/>
  <c r="L70" s="1"/>
  <c r="F70"/>
  <c r="J69"/>
  <c r="I69"/>
  <c r="L69" s="1"/>
  <c r="F69"/>
  <c r="L68"/>
  <c r="I68"/>
  <c r="K68" s="1"/>
  <c r="F68"/>
  <c r="J68" s="1"/>
  <c r="I67"/>
  <c r="K67" s="1"/>
  <c r="F67"/>
  <c r="J67" s="1"/>
  <c r="I66"/>
  <c r="F66"/>
  <c r="J66" s="1"/>
  <c r="K65"/>
  <c r="J65"/>
  <c r="I65"/>
  <c r="L65" s="1"/>
  <c r="F65"/>
  <c r="I64"/>
  <c r="F64"/>
  <c r="K64" s="1"/>
  <c r="I63"/>
  <c r="K63" s="1"/>
  <c r="F63"/>
  <c r="J63" s="1"/>
  <c r="I62"/>
  <c r="L62" s="1"/>
  <c r="F62"/>
  <c r="J62" s="1"/>
  <c r="L61"/>
  <c r="K61"/>
  <c r="J61"/>
  <c r="I61"/>
  <c r="F61"/>
  <c r="I60"/>
  <c r="L60" s="1"/>
  <c r="F60"/>
  <c r="J60" s="1"/>
  <c r="I59"/>
  <c r="F59"/>
  <c r="J59" s="1"/>
  <c r="H52"/>
  <c r="E52"/>
  <c r="I52" s="1"/>
  <c r="I51"/>
  <c r="H51"/>
  <c r="J51" s="1"/>
  <c r="E51"/>
  <c r="H50"/>
  <c r="K50" s="1"/>
  <c r="E50"/>
  <c r="I50" s="1"/>
  <c r="H49"/>
  <c r="K49" s="1"/>
  <c r="E49"/>
  <c r="I49" s="1"/>
  <c r="H48"/>
  <c r="J48" s="1"/>
  <c r="E48"/>
  <c r="I48" s="1"/>
  <c r="H47"/>
  <c r="K47" s="1"/>
  <c r="E47"/>
  <c r="I47" s="1"/>
  <c r="H46"/>
  <c r="K46" s="1"/>
  <c r="E46"/>
  <c r="I46" s="1"/>
  <c r="H45"/>
  <c r="K45" s="1"/>
  <c r="E45"/>
  <c r="I45" s="1"/>
  <c r="H44"/>
  <c r="E44"/>
  <c r="I44" s="1"/>
  <c r="H37"/>
  <c r="E37"/>
  <c r="I37" s="1"/>
  <c r="I36"/>
  <c r="H36"/>
  <c r="J36" s="1"/>
  <c r="E36"/>
  <c r="I35"/>
  <c r="H35"/>
  <c r="K35" s="1"/>
  <c r="E35"/>
  <c r="K29"/>
  <c r="I29"/>
  <c r="H29"/>
  <c r="J29" s="1"/>
  <c r="I28"/>
  <c r="H28"/>
  <c r="K28" s="1"/>
  <c r="E28"/>
  <c r="H27"/>
  <c r="K27" s="1"/>
  <c r="E27"/>
  <c r="I27" s="1"/>
  <c r="H26"/>
  <c r="J26" s="1"/>
  <c r="E26"/>
  <c r="I26" s="1"/>
  <c r="H25"/>
  <c r="K25" s="1"/>
  <c r="E25"/>
  <c r="I25" s="1"/>
  <c r="I24"/>
  <c r="H24"/>
  <c r="K24" s="1"/>
  <c r="E24"/>
  <c r="I23"/>
  <c r="H23"/>
  <c r="K23" s="1"/>
  <c r="E23"/>
  <c r="H22"/>
  <c r="J22" s="1"/>
  <c r="E22"/>
  <c r="I22" s="1"/>
  <c r="H21"/>
  <c r="K21" s="1"/>
  <c r="E21"/>
  <c r="I21" s="1"/>
  <c r="H20"/>
  <c r="K20" s="1"/>
  <c r="E20"/>
  <c r="I20" s="1"/>
  <c r="I14"/>
  <c r="F14"/>
  <c r="J14" s="1"/>
  <c r="I13"/>
  <c r="L13" s="1"/>
  <c r="F13"/>
  <c r="J13" s="1"/>
  <c r="L12"/>
  <c r="I12"/>
  <c r="K12" s="1"/>
  <c r="F12"/>
  <c r="J12" s="1"/>
  <c r="I11"/>
  <c r="K11" s="1"/>
  <c r="F11"/>
  <c r="L11" s="1"/>
  <c r="L10"/>
  <c r="I10"/>
  <c r="F10"/>
  <c r="K10" s="1"/>
  <c r="L9"/>
  <c r="J9"/>
  <c r="I9"/>
  <c r="K9" s="1"/>
  <c r="F9"/>
  <c r="I8"/>
  <c r="F8"/>
  <c r="J8" s="1"/>
  <c r="I7"/>
  <c r="L7" s="1"/>
  <c r="F7"/>
  <c r="J7" s="1"/>
  <c r="I6"/>
  <c r="L6" s="1"/>
  <c r="F6"/>
  <c r="J6" s="1"/>
  <c r="L5"/>
  <c r="K5"/>
  <c r="I5"/>
  <c r="F5"/>
  <c r="J5" s="1"/>
  <c r="I4"/>
  <c r="L4" s="1"/>
  <c r="F4"/>
  <c r="J4" s="1"/>
  <c r="J10" l="1"/>
  <c r="I30"/>
  <c r="L59"/>
  <c r="K78"/>
  <c r="L99"/>
  <c r="L103" s="1"/>
  <c r="L63"/>
  <c r="L67"/>
  <c r="L71"/>
  <c r="K4"/>
  <c r="J46"/>
  <c r="J50"/>
  <c r="K60"/>
  <c r="K75"/>
  <c r="K79"/>
  <c r="K100"/>
  <c r="J24"/>
  <c r="J37"/>
  <c r="L64"/>
  <c r="L75"/>
  <c r="L79"/>
  <c r="K8"/>
  <c r="K37"/>
  <c r="L76"/>
  <c r="J44"/>
  <c r="J52"/>
  <c r="L102"/>
  <c r="K26"/>
  <c r="K48"/>
  <c r="L93"/>
  <c r="L94" s="1"/>
  <c r="L14"/>
  <c r="L15" s="1"/>
  <c r="J23"/>
  <c r="J35"/>
  <c r="J45"/>
  <c r="K52"/>
  <c r="K66"/>
  <c r="K73"/>
  <c r="K77"/>
  <c r="I53"/>
  <c r="I38"/>
  <c r="J103"/>
  <c r="J38"/>
  <c r="K59"/>
  <c r="J64"/>
  <c r="J80" s="1"/>
  <c r="K71"/>
  <c r="L78"/>
  <c r="L8"/>
  <c r="K13"/>
  <c r="K22"/>
  <c r="K30" s="1"/>
  <c r="J27"/>
  <c r="K44"/>
  <c r="J49"/>
  <c r="J53" s="1"/>
  <c r="K76"/>
  <c r="L87"/>
  <c r="L88" s="1"/>
  <c r="K36"/>
  <c r="K38" s="1"/>
  <c r="J76"/>
  <c r="K6"/>
  <c r="J11"/>
  <c r="J15" s="1"/>
  <c r="J20"/>
  <c r="K69"/>
  <c r="K101"/>
  <c r="K108"/>
  <c r="K109" s="1"/>
  <c r="K51"/>
  <c r="L66"/>
  <c r="L80" s="1"/>
  <c r="J25"/>
  <c r="J47"/>
  <c r="K62"/>
  <c r="K74"/>
  <c r="K14"/>
  <c r="J28"/>
  <c r="K7"/>
  <c r="J21"/>
  <c r="K70"/>
  <c r="K102"/>
  <c r="K53" l="1"/>
  <c r="K103"/>
  <c r="K15"/>
  <c r="J30"/>
  <c r="K80"/>
</calcChain>
</file>

<file path=xl/sharedStrings.xml><?xml version="1.0" encoding="utf-8"?>
<sst xmlns="http://schemas.openxmlformats.org/spreadsheetml/2006/main" count="387" uniqueCount="150">
  <si>
    <t>Część nr 1</t>
  </si>
  <si>
    <t>lp.</t>
  </si>
  <si>
    <t>kod CPV</t>
  </si>
  <si>
    <t>Nazwa wyrobu medycznego</t>
  </si>
  <si>
    <t>rozmiar</t>
  </si>
  <si>
    <t xml:space="preserve">jedn. miary  </t>
  </si>
  <si>
    <t>ilość</t>
  </si>
  <si>
    <t>cena jedn. netto                   ( zł )</t>
  </si>
  <si>
    <t>stawka podatku VAT  ( % )</t>
  </si>
  <si>
    <t>cena jedn.             brutto                     ( zł )</t>
  </si>
  <si>
    <t>wartość netto         ( zł )</t>
  </si>
  <si>
    <t>wartość VAT      ( zł )</t>
  </si>
  <si>
    <t>wartość  brutto  (zł )</t>
  </si>
  <si>
    <t>producent,             nr. Katalogowy podstawa        dopuszczenia                          do obrotu</t>
  </si>
  <si>
    <t>1.</t>
  </si>
  <si>
    <t>33141320-9</t>
  </si>
  <si>
    <t>IGŁA DO ZNIECZULEŃ PODPAJĘCZYNÓWKOWYCH STANDARD  X do 90 mm</t>
  </si>
  <si>
    <t>19G</t>
  </si>
  <si>
    <t>szt</t>
  </si>
  <si>
    <t>2.</t>
  </si>
  <si>
    <t>22G</t>
  </si>
  <si>
    <t>3.</t>
  </si>
  <si>
    <t>IGŁA DO ZNIECZULEŃ PODPAJĘCZYÓWKOWYCH z igła prowadzącą 20G x 38 mm  PENCIL POINT     X ok..90 mm</t>
  </si>
  <si>
    <t>25G</t>
  </si>
  <si>
    <t>4.</t>
  </si>
  <si>
    <t>26G</t>
  </si>
  <si>
    <t>5.</t>
  </si>
  <si>
    <t>IGŁA DO ZNIECZULEŃ PODPAJĘCZYÓWKOWYCH z igłą prowadzącą 22G x 38 mm PENCIL POINT   0,4  X ok..90 mm</t>
  </si>
  <si>
    <t>27G</t>
  </si>
  <si>
    <t>6.</t>
  </si>
  <si>
    <t>33141000-0</t>
  </si>
  <si>
    <t>ZESTAW STERYLNY DO ZNIECZULEŃ ZEWNĄTRZOPONOWYCH,  sterylny z igłą typu Tuohy 18Gx80mm+ cewnik ZE 20G-0,45 x850mm + filtr płaski0,2 mikrometra+ łącznik cewnika+ strzykawka niskooporowa</t>
  </si>
  <si>
    <t>7.</t>
  </si>
  <si>
    <t>33141642-2</t>
  </si>
  <si>
    <t>INTRODUKTOR Z ZASTAWKĄ</t>
  </si>
  <si>
    <t>6F,7F</t>
  </si>
  <si>
    <t>8.</t>
  </si>
  <si>
    <t>ZESTAW DO DRENAŻU PRZEZSKORNEGO met. Dwustopniową rozszerzony</t>
  </si>
  <si>
    <t>9.</t>
  </si>
  <si>
    <t>ZESTAW DO DRENAŻU PRZEZSKORNEGO met. Jednostopniową</t>
  </si>
  <si>
    <t>10.</t>
  </si>
  <si>
    <t>ZESTAW DO DIALIZY TRZYKANAŁOWY 12F 18 cm</t>
  </si>
  <si>
    <t>11.</t>
  </si>
  <si>
    <t>KATETER DO EMBOLEKTOMII</t>
  </si>
  <si>
    <t>3F,4F,5F,6F,7F</t>
  </si>
  <si>
    <t>suma</t>
  </si>
  <si>
    <t>Część nr 2</t>
  </si>
  <si>
    <t>jedn. Miary</t>
  </si>
  <si>
    <t>Ilość</t>
  </si>
  <si>
    <t>cena jednost. netto                 ( zł )</t>
  </si>
  <si>
    <t>stawka podatku VAT   ( % )</t>
  </si>
  <si>
    <t>cena jednostk. brutto                ( zł )</t>
  </si>
  <si>
    <t>wartość netto        ( zł )</t>
  </si>
  <si>
    <t>wartość VAT           ( zł )</t>
  </si>
  <si>
    <t>Wartość brutto         ( zł )</t>
  </si>
  <si>
    <t>producent       numer katalogowy podstawa dopuszczenia do obrotu</t>
  </si>
  <si>
    <t>33141624-0</t>
  </si>
  <si>
    <t>PRZYRZĄD DO PRZETACZANIA PŁYNÓW INFUZYJNYCH , sterylny, komora kroplowa wykonana z PP o długości min. 62 mm, całość wolna od ftalanów i lateksu ( informacja na opakowaniu jednostkowym), bez zawartości BPA;  igła biorcza ścięta dwupłaszczyznowo wykonana z ABS wzmocnionego włóknem szklanym, zacisk rolkowy wyposażony w uchwyt na dren oraz możliwość zabezpieczenia igły biorczej po użyciu, nazwa producenta na zaciskaczu, opakowanie kolorystyczne folia- papier</t>
  </si>
  <si>
    <t>PRZYRZĄD DO PRZETACZANIA KRWI, TRANSFUZJI, komora kroplowa wolna od PVC o długości min. 80mm w części przezroczystej, całość bez zawartości ftalanówi lateksu (informacja na opakowaniu jednostkowym),bez zawartości BPA, zacisk rolkowy wyposażony w uchwyt na dren oraz możliwość zabezpieczenia igły biorczej po użyciu, nazwa producenta bezpośrednio na przyrządzie, dren o dł. min.150 cm wyposażone w opaskę lub gumkę stabilizującą dren wewnątrz opakowania, opakowanie kolorystyczne folia-papier, sterylna</t>
  </si>
  <si>
    <t>PRZYRZĄD DO PRZETACZANIA PŁYNÓW LEKÓW ŚWIATŁOCZUŁYCH komora kroplowa wykonana z PP o długości min. 60mm w części przezroczystej (bez PCV), całość wolna od ftalanów( informacja na opakowaniu jednostkowym), bez zawartości BPA, igła biorcza dwukanałowa,  bez zawartości ftalanów i lateksu ,(informacja na opakowaniu jednostkowym), zacisk rolkowy wyposażony w uchwyt na dren oraz możliwość zabezpieczenia igły biorczej po użyciu, nazwa producenta bezpośrednio na przyrządzie, nazwa producenta bezpośrednio na przyrządzie, dren o dł. min.150 cm wyposażone w opaskę lub gumkę stabilizującą dren wewnątrz opakowania, jałowy, pojedynczo pakowany, sterylny</t>
  </si>
  <si>
    <t>PRZEDŁUŻACZ DO PRZETOCZEŃ do jednorazowego użytku. Sterylizowany tlenkiem etylenu. Stosowany na oddziałach intensywnej terapii, pediatrii i tam gdzie potrzebne jest długotrwałe podawanie leków,dren zakończony łącznikiem Luer i Luer Lock,, bez zawartośći ftalanów i lateksu (informacja na opakowaniu jednostkowym) -,średnica wewn. 1,24 mm,  jałowy - sterylizowany tlenkiem etylenu, 300cm.  </t>
  </si>
  <si>
    <t>33141310-6</t>
  </si>
  <si>
    <t>STRZYKAWKA DO POMP INFUZYJNYCH, jałowa, transparentna, posiadająca podwójne uszczelnienie tłoka, podwójną skalę pomiarową, kompatybilna z wszystkimi pompami infuzyjnymi</t>
  </si>
  <si>
    <t>STRZYKAWKA DO POMP INFUZYJNYCH BURSZTYNOWA, jałowa, transparentna, posiadająca podwójne uszczelnienie tłoka, podwójną skalę pomiarową, kompatybilna z wszystkimi pompami infuzyjnymi</t>
  </si>
  <si>
    <t>PRZEDŁUŻACZ DO POMPY INFUZYJNEJ do leków, bez zawartości  ftalanów  i lateksu( oznaczenie na opakowaniu jednostkowym), dren PCV dł 150 cm, końcówka Luer - lock, śr. Wew. 3 mm, zewn 4,1 mm, opakowanie blister pack</t>
  </si>
  <si>
    <t>PRZEDŁUŻACZ DO POMPY INFUZYJNEJ do leków, bez ftalanówi lateksu ( oznaczenie na opakowaniu jednostkowym) dren PCV dł 150 cm, końcówka Luer - lock, śr. Wew. 3 mm, zewn 4,1 mm, BURSZTYNOWY opakowanie blister pack</t>
  </si>
  <si>
    <t>KRANIK TRÓJDROŻNY Z DRENEM 100 cm , do infuzji  wykonany z materiału odpornego na działanie nawet bardzo agresywnych leków - poliamid , z pokrętłami w kolorze niebieskim  . Optyczna oraz wyczuwalna zmiana położenia pokrętła kranika co 45o . Produkt pakowany pojedynczo, sterylnie.</t>
  </si>
  <si>
    <t>CEWNIK PĘPOWINOWY 3,5F-7F, 40 cm</t>
  </si>
  <si>
    <t>Część nr 3</t>
  </si>
  <si>
    <t>l.p.</t>
  </si>
  <si>
    <t>j. miary</t>
  </si>
  <si>
    <t>cena jedn. Netto (zł)</t>
  </si>
  <si>
    <t>stawka podatku VAT (%)</t>
  </si>
  <si>
    <t>cena jedn. Brutto (zł)</t>
  </si>
  <si>
    <t>wartość netto (zł)</t>
  </si>
  <si>
    <t>wartość VAT (zł)</t>
  </si>
  <si>
    <t>wartość brutto (zł)</t>
  </si>
  <si>
    <t>producent, nr. katalogowy, podstawa dopuszczenia do obrotu</t>
  </si>
  <si>
    <t>33141200-2</t>
  </si>
  <si>
    <t>OPASKA DO RUREK TRACHEOSTOMIJNYCH, miękka i delikatna, wykonana z tworzywa nie powodującego podrażnień, możliwość regulacji długości, sterylna j.u.</t>
  </si>
  <si>
    <t>PODKŁADKA DO RUREK TRACHEOSTOMIJNYCH, miękka i delikatna, zapobiegająca podrażnieniom skóry, posiadająca właściwości p. odleżynowe, zapobiegająca przed wyciekiem wydzieliny, sterylna, j.użytku</t>
  </si>
  <si>
    <t>STABILIZATOR DO RUREK INTUBACYJNYCH,  Uniwersalne rzepy umożliwiające skuteczne umocowanie stabilizatora wokół głowy · Specjalna śruba dociskająca umożliwiająca zamontowanie każdego rozmiaru rurki intubacyjnej · Gryzak zapobiegający traumatyzacji pacjenta i uszkodzeniu rurki · Dodatkowy otwór umożliwiający odsysanie bez konieczności zdejmowania uchwytu · Specjalna pianka po wewnętrznej stronie zapewniająca dodatkowy komfort pacjenta · Sterylny</t>
  </si>
  <si>
    <t>Część nr 4</t>
  </si>
  <si>
    <t>opis wyrobu medycznego</t>
  </si>
  <si>
    <t>IGŁA LOKALIZACYJNA do biopsji sutka 20G 75 mm Alm set V</t>
  </si>
  <si>
    <t>PRZYRZĄD DO BIOPSJI SKÓRNEJ BIOPSY PUNCH lub równoważny</t>
  </si>
  <si>
    <t>4,5,6,8 mm</t>
  </si>
  <si>
    <t>IGŁA DO BIOPSJI TKANEK MIĘKKICH Z REGULACJĄ VELOX rozmiary :14G x 160mm, 16Gx160 mm, 18Gx 160 mm, 18Gx200 mm</t>
  </si>
  <si>
    <t>WOSK KOSTNY – sztabki 2,5g Mieszanina białego wosku pszczelego, wosku parafinowego i palmitynianu izopropylu, połączone w proporcjach 72,45%-15,05%-12,50%. x 12</t>
  </si>
  <si>
    <t>op</t>
  </si>
  <si>
    <t>APARAT DO PRZYGOTOWYWANIA - POBIERANIA LEKÓW z butelek, z filtrem bakteryjnym, ze standardowym kolcem, sterylny</t>
  </si>
  <si>
    <t>ELEKTRODA DO STYMULACJI SERCA 6F,7F</t>
  </si>
  <si>
    <t>CEWNIK permanentny dwukanałowy - rozmiar 14,5F, odległość od mufki do końcówki cewnika 19,23,28,33, cm            - rozmiar 16Fr, odległość od mufki do końcówki cewnika schodkowa 19,23,28,33 cm - końcówka cewnika schodkowa, otwory zapobiegające przyssaniu się cewnika do ściany naczynia, cewnik z ramionami prostymi silikonowymi zapobiegającymi odkształcaniu się i pękaniu , przepływ do 500 ml/ min, materiał cewnika  carbothane</t>
  </si>
  <si>
    <t>ENDOSAMPLER ref.022720 lub równoważny</t>
  </si>
  <si>
    <t>IGŁA do biopsji aspiracyjnej chiba 22-25G x 100mm</t>
  </si>
  <si>
    <t>Część nr 5</t>
  </si>
  <si>
    <t>producent,             nr. Katalogowy podstawa dopuszczenia         do obrotu</t>
  </si>
  <si>
    <t>PROBÓWKA FALCONA, jałowa, pojedynczo pakowana</t>
  </si>
  <si>
    <t>NOŻYKI DO NAKŁUWANIA , sterylne, pakowane pojedynczo, op x 200 szt</t>
  </si>
  <si>
    <t>POJEMNIK NA PŁYNY USTROJOWE STERYLNY 25 - 30 ml, pojedynczo pakowany</t>
  </si>
  <si>
    <t>POJEMNIK NA PŁYNY USTROJOWE STERYLNY 60 ml, pojedynczo pakowany</t>
  </si>
  <si>
    <t>POJEMNIK NA MOCZ STERYLNY 100 ml,- 120 ML pojedynczo pakowany</t>
  </si>
  <si>
    <t>POJEMNIK NA KAŁ Z ŁOPATKĄ STERYLNY, 25 - 30 ml, pojedynczo pakowany</t>
  </si>
  <si>
    <t>WORECZEK DO POBIERANIA MOCZU DLA NIEMOWLĄT, jalowy</t>
  </si>
  <si>
    <t>ROZCINACZ DO KLAMER DO PĘPOWINY</t>
  </si>
  <si>
    <t>SZCZOTECZKA CYTOLOGICZNA DO WYMAZÓW ginekol., jałowa SC001</t>
  </si>
  <si>
    <t>ZACISKACZ DO PĘPOWINY, polipropylenowy, jałowy, pojedynczo pakowany</t>
  </si>
  <si>
    <t>SZCZOTECZKA CYTOLOGICZNA DO WYMAZÓW z jamy macicy jałowa SC002</t>
  </si>
  <si>
    <t>12.</t>
  </si>
  <si>
    <t>ZESTAW DO POBIERANIA PRÓBEK Z DRZEWA OSKRZELOWEGO,  z probówką, jałowy</t>
  </si>
  <si>
    <t>13.</t>
  </si>
  <si>
    <t>WZIERNIK GINEKOLOGICZNY, j.u. mikrobiologicznie czysty , pojedynczo pakowany</t>
  </si>
  <si>
    <t>S, M, L</t>
  </si>
  <si>
    <t>14.</t>
  </si>
  <si>
    <t>PRZYRZĄD DO UPUSTU KRWI</t>
  </si>
  <si>
    <t>15.</t>
  </si>
  <si>
    <t>33141600-6</t>
  </si>
  <si>
    <t>ŁĄCZNIK DO DRENÓW PROSTY sterylny, pojedynczo pakowany nr.1,2,3,4</t>
  </si>
  <si>
    <t>16.</t>
  </si>
  <si>
    <t>ŁĄCZNIK DO DRENÓW REDUKCYJNY sterylny, pojedynczo pakowany nr.1,2,3,4,5</t>
  </si>
  <si>
    <t>17.</t>
  </si>
  <si>
    <t>ŁĄCZNIK DO DRENÓW Y sterylny, pojedynczo pakowany nr.1,2,3</t>
  </si>
  <si>
    <t>18.</t>
  </si>
  <si>
    <t>ŁĄCZNIK DO DRENÓW Z ZATYCZKĄ CIŚNIENIOWĄ sterylny, pojedynczo pakowany nr.1,2,3</t>
  </si>
  <si>
    <t>19.</t>
  </si>
  <si>
    <t>33141640-8</t>
  </si>
  <si>
    <t>DREN BRZUSZNY wykonany w 100% biokompatybilnego i transparentnego silikonu klasy medycznej, termowrażliwy z sześcioma dużymi specjalnie wyprofilowanymi atraumatycznymi otworami drenującymi, miękkie zakończenie drenu, pasek kontrastujący w RTG na całej długości drenu, długość drenu 50 cm, sterylny przeznaczony do długotrwałego drenażu głównie z okolicy delikatnych narządów,</t>
  </si>
  <si>
    <t>CH 8 -30</t>
  </si>
  <si>
    <t>20.</t>
  </si>
  <si>
    <t>CEWNIK Z TROKAREM do drenażu klatki piersiowej</t>
  </si>
  <si>
    <t>CH18,20,24,28,32</t>
  </si>
  <si>
    <t>szt.</t>
  </si>
  <si>
    <t>21.</t>
  </si>
  <si>
    <t>33141641-5</t>
  </si>
  <si>
    <t>SONDA SENGSTAKENA wykonana z miękkiej gumy, balony wykonane z silikolateksu, z podziałką, pierścień znacznikowy RTG, długość ok.. 100 cm, CH 16, 18 i 21</t>
  </si>
  <si>
    <t>Część nr 6</t>
  </si>
  <si>
    <t>33141600-8</t>
  </si>
  <si>
    <t>ZESTAW DO TRANSFUZJI WYMIENNEJ DLA NOWORODKA</t>
  </si>
  <si>
    <t>Część nr 7</t>
  </si>
  <si>
    <t>ZESTAW DO DRENAŻU WORKA OSIERDZIOWEGO met. Futymy</t>
  </si>
  <si>
    <t>7F,8F</t>
  </si>
  <si>
    <t>SZT.</t>
  </si>
  <si>
    <t>Część nr 8</t>
  </si>
  <si>
    <t>Zestaw do znieczulenia łączonego podpajęczynówkowego i zewnątrzoponowego , sterylny z igłą typ Tuohy 18G z  dodatkowym otworem w osi igły, igła podpajęczynówkowa typu Pencil Point lub Quincke, cewnik zewnątrzoponowy, łącznik do cewnika, filtr płaski 0,2um, PinPad- mocowanie filtra do skóry+ strzykawka niskooporowa</t>
  </si>
  <si>
    <t>PODWIESZKI NACZYNIOWE x 5 szt</t>
  </si>
  <si>
    <t>op.</t>
  </si>
  <si>
    <t>PRZEDŁUŻACZ DO POMPY INFUZYJNEJ Z KRANIKIEM TRÓJDROŻNYM, przezroczysty, długość 150 cm,
z końcówkami luer-lock (dren do pompy).Kranik posiada mechanizm obrotowy, który zapewnia zmianę pozycji co 45° w zakresie 360° z
możliwością przetaczania tłuszczy i cystostatyków . Wykonane z tworzywa wolnego od ftalanów,
DEHP- polietylen PE. Kranik odporny na ciśnienie do 4,5 bar.
Produkt sterylny.</t>
  </si>
  <si>
    <t>BUTELKA DO DRENAŻU NISKOCIŚNIENIOWEGO RAN POOPERACYJNYCH PLASKA, polipropylen, sterylna, opakowanie folia- papier , 250 ml</t>
  </si>
  <si>
    <t>Część nr 9</t>
  </si>
  <si>
    <t>Szczypce biopsyjne typu EndoJaw jednorazowego uzytku, łyżeczki z okienkiem typu szczęki aligatora; osłonka bezpieczna dla kanałów biopsyjnych endoskopów; długość narzędzia 1150 mm, maksymalna średnica części wprowadzanej do endoskopu1,9m; minimalna średnica kanału roboczego 2,0mm; każde narzędzie sterylne, oddzielnie zapakowane w pakiety; sterylizowane metodą radiacyjną( promienie gamma)x 20szt</t>
  </si>
</sst>
</file>

<file path=xl/styles.xml><?xml version="1.0" encoding="utf-8"?>
<styleSheet xmlns="http://schemas.openxmlformats.org/spreadsheetml/2006/main">
  <numFmts count="3">
    <numFmt numFmtId="164" formatCode="dd\ mmm"/>
    <numFmt numFmtId="165" formatCode="\ #,##0.00&quot; zł &quot;;\-#,##0.00&quot; zł &quot;;&quot; -&quot;#&quot; zł &quot;;\ @\ "/>
    <numFmt numFmtId="166" formatCode="#,##0.00\ ;\-#,##0.00\ "/>
  </numFmts>
  <fonts count="37">
    <font>
      <sz val="11"/>
      <color rgb="FF000000"/>
      <name val="Arial"/>
      <charset val="238"/>
    </font>
    <font>
      <sz val="10"/>
      <color rgb="FFFFFFFF"/>
      <name val="Arial"/>
      <charset val="238"/>
    </font>
    <font>
      <b/>
      <sz val="10"/>
      <color rgb="FF000000"/>
      <name val="Arial"/>
      <charset val="238"/>
    </font>
    <font>
      <sz val="10"/>
      <color rgb="FFCC0000"/>
      <name val="Arial"/>
      <charset val="238"/>
    </font>
    <font>
      <b/>
      <sz val="10"/>
      <color rgb="FFFFFFFF"/>
      <name val="Arial"/>
      <charset val="238"/>
    </font>
    <font>
      <i/>
      <sz val="10"/>
      <color rgb="FF808080"/>
      <name val="Arial"/>
      <charset val="238"/>
    </font>
    <font>
      <sz val="10"/>
      <color rgb="FF006600"/>
      <name val="Arial"/>
      <charset val="238"/>
    </font>
    <font>
      <sz val="18"/>
      <color rgb="FF000000"/>
      <name val="Arial"/>
      <charset val="238"/>
    </font>
    <font>
      <b/>
      <sz val="24"/>
      <color rgb="FF000000"/>
      <name val="Arial"/>
      <charset val="238"/>
    </font>
    <font>
      <sz val="12"/>
      <color rgb="FF000000"/>
      <name val="Arial"/>
      <charset val="238"/>
    </font>
    <font>
      <u/>
      <sz val="10"/>
      <color rgb="FF0000EE"/>
      <name val="Arial"/>
      <charset val="238"/>
    </font>
    <font>
      <sz val="10"/>
      <color rgb="FF996600"/>
      <name val="Arial"/>
      <charset val="238"/>
    </font>
    <font>
      <sz val="10"/>
      <color rgb="FF000000"/>
      <name val="Arial CE"/>
      <charset val="238"/>
    </font>
    <font>
      <sz val="10"/>
      <color rgb="FF333333"/>
      <name val="Arial"/>
      <charset val="238"/>
    </font>
    <font>
      <b/>
      <i/>
      <u/>
      <sz val="10"/>
      <color rgb="FF000000"/>
      <name val="Arial"/>
      <charset val="238"/>
    </font>
    <font>
      <sz val="9"/>
      <color rgb="FF000000"/>
      <name val="Arial Narrow"/>
      <family val="2"/>
      <charset val="238"/>
    </font>
    <font>
      <sz val="9"/>
      <color rgb="FF000000"/>
      <name val="Arial ce"/>
      <charset val="238"/>
    </font>
    <font>
      <sz val="8"/>
      <color rgb="FF000000"/>
      <name val="Times New Roman1"/>
      <charset val="238"/>
    </font>
    <font>
      <sz val="8"/>
      <color rgb="FF000000"/>
      <name val="Courier New"/>
      <family val="3"/>
      <charset val="238"/>
    </font>
    <font>
      <b/>
      <sz val="10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000000"/>
      <name val="Arial Narrow1"/>
      <charset val="238"/>
    </font>
    <font>
      <sz val="10"/>
      <color rgb="FF000000"/>
      <name val="Arial CE1"/>
      <charset val="238"/>
    </font>
    <font>
      <b/>
      <sz val="10"/>
      <color rgb="FF000000"/>
      <name val="Arial CE1"/>
      <charset val="238"/>
    </font>
    <font>
      <sz val="10"/>
      <color rgb="FF000000"/>
      <name val="Czcionka tekstu podstawowego2"/>
      <charset val="238"/>
    </font>
    <font>
      <sz val="9"/>
      <color rgb="FF000000"/>
      <name val="Arial Narrow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Czcionka tekstu podstawowego"/>
      <charset val="238"/>
    </font>
    <font>
      <sz val="8"/>
      <color rgb="FF000000"/>
      <name val="Czcionka tekstu podstawowego"/>
      <charset val="238"/>
    </font>
    <font>
      <sz val="8.5"/>
      <color rgb="FF000000"/>
      <name val="Arial"/>
      <family val="2"/>
      <charset val="238"/>
    </font>
    <font>
      <sz val="9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sz val="9"/>
      <color rgb="FF000000"/>
      <name val="Czcionka tekstu podstawowego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Arial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99CC00"/>
        <bgColor rgb="FF81D41A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165" fontId="32" fillId="0" borderId="0"/>
    <xf numFmtId="0" fontId="1" fillId="2" borderId="0"/>
    <xf numFmtId="0" fontId="1" fillId="3" borderId="0"/>
    <xf numFmtId="0" fontId="36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0" borderId="0"/>
    <xf numFmtId="0" fontId="13" fillId="8" borderId="1"/>
    <xf numFmtId="0" fontId="14" fillId="0" borderId="0"/>
    <xf numFmtId="0" fontId="36" fillId="0" borderId="0"/>
    <xf numFmtId="0" fontId="36" fillId="0" borderId="0"/>
    <xf numFmtId="0" fontId="3" fillId="0" borderId="0"/>
  </cellStyleXfs>
  <cellXfs count="161">
    <xf numFmtId="0" fontId="0" fillId="0" borderId="0" xfId="0"/>
    <xf numFmtId="0" fontId="15" fillId="0" borderId="0" xfId="0" applyFont="1" applyBorder="1"/>
    <xf numFmtId="0" fontId="16" fillId="9" borderId="0" xfId="0" applyFont="1" applyFill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/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4" xfId="0" applyFont="1" applyBorder="1"/>
    <xf numFmtId="0" fontId="15" fillId="0" borderId="5" xfId="0" applyFont="1" applyBorder="1"/>
    <xf numFmtId="0" fontId="19" fillId="10" borderId="2" xfId="0" applyFont="1" applyFill="1" applyBorder="1"/>
    <xf numFmtId="4" fontId="20" fillId="10" borderId="2" xfId="0" applyNumberFormat="1" applyFont="1" applyFill="1" applyBorder="1"/>
    <xf numFmtId="0" fontId="20" fillId="0" borderId="0" xfId="0" applyFont="1" applyBorder="1"/>
    <xf numFmtId="0" fontId="15" fillId="0" borderId="0" xfId="0" applyFont="1" applyBorder="1" applyAlignment="1">
      <alignment horizontal="left" vertical="center" wrapText="1"/>
    </xf>
    <xf numFmtId="2" fontId="20" fillId="0" borderId="0" xfId="0" applyNumberFormat="1" applyFont="1" applyBorder="1"/>
    <xf numFmtId="4" fontId="20" fillId="0" borderId="0" xfId="0" applyNumberFormat="1" applyFont="1" applyBorder="1"/>
    <xf numFmtId="4" fontId="15" fillId="0" borderId="0" xfId="0" applyNumberFormat="1" applyFont="1" applyBorder="1"/>
    <xf numFmtId="0" fontId="15" fillId="0" borderId="0" xfId="0" applyFont="1"/>
    <xf numFmtId="0" fontId="16" fillId="9" borderId="0" xfId="0" applyFont="1" applyFill="1"/>
    <xf numFmtId="0" fontId="15" fillId="10" borderId="6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/>
    <xf numFmtId="4" fontId="17" fillId="0" borderId="2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horizontal="right" vertical="center" wrapText="1"/>
    </xf>
    <xf numFmtId="2" fontId="21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wrapText="1"/>
    </xf>
    <xf numFmtId="0" fontId="21" fillId="11" borderId="2" xfId="15" applyFont="1" applyFill="1" applyBorder="1" applyAlignment="1">
      <alignment vertical="center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/>
    <xf numFmtId="0" fontId="21" fillId="0" borderId="2" xfId="0" applyFont="1" applyBorder="1" applyAlignment="1">
      <alignment horizontal="right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/>
    </xf>
    <xf numFmtId="0" fontId="21" fillId="11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3" fontId="21" fillId="11" borderId="2" xfId="0" applyNumberFormat="1" applyFont="1" applyFill="1" applyBorder="1" applyAlignment="1">
      <alignment horizontal="center" vertical="center" wrapText="1"/>
    </xf>
    <xf numFmtId="0" fontId="21" fillId="11" borderId="2" xfId="0" applyFont="1" applyFill="1" applyBorder="1"/>
    <xf numFmtId="0" fontId="22" fillId="0" borderId="2" xfId="0" applyFont="1" applyBorder="1" applyAlignment="1">
      <alignment horizontal="left" vertical="center" wrapText="1"/>
    </xf>
    <xf numFmtId="4" fontId="20" fillId="10" borderId="9" xfId="0" applyNumberFormat="1" applyFont="1" applyFill="1" applyBorder="1" applyAlignment="1">
      <alignment horizontal="center"/>
    </xf>
    <xf numFmtId="0" fontId="0" fillId="0" borderId="0" xfId="0"/>
    <xf numFmtId="0" fontId="23" fillId="9" borderId="0" xfId="0" applyFont="1" applyFill="1"/>
    <xf numFmtId="0" fontId="0" fillId="10" borderId="2" xfId="0" applyFill="1" applyBorder="1" applyAlignment="1">
      <alignment horizontal="center" vertical="center"/>
    </xf>
    <xf numFmtId="0" fontId="21" fillId="10" borderId="2" xfId="0" applyFont="1" applyFill="1" applyBorder="1" applyAlignment="1">
      <alignment vertical="center"/>
    </xf>
    <xf numFmtId="0" fontId="15" fillId="10" borderId="3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wrapText="1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0" fontId="0" fillId="0" borderId="0" xfId="0" applyBorder="1"/>
    <xf numFmtId="0" fontId="24" fillId="10" borderId="2" xfId="0" applyFont="1" applyFill="1" applyBorder="1"/>
    <xf numFmtId="2" fontId="24" fillId="10" borderId="2" xfId="0" applyNumberFormat="1" applyFont="1" applyFill="1" applyBorder="1"/>
    <xf numFmtId="0" fontId="21" fillId="0" borderId="0" xfId="0" applyFont="1"/>
    <xf numFmtId="0" fontId="21" fillId="10" borderId="2" xfId="0" applyFont="1" applyFill="1" applyBorder="1" applyAlignment="1">
      <alignment horizontal="center"/>
    </xf>
    <xf numFmtId="0" fontId="21" fillId="10" borderId="7" xfId="0" applyFont="1" applyFill="1" applyBorder="1" applyAlignment="1">
      <alignment vertical="center"/>
    </xf>
    <xf numFmtId="0" fontId="21" fillId="10" borderId="7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/>
    </xf>
    <xf numFmtId="0" fontId="21" fillId="0" borderId="8" xfId="0" applyFont="1" applyBorder="1" applyAlignment="1">
      <alignment horizontal="center"/>
    </xf>
    <xf numFmtId="0" fontId="21" fillId="0" borderId="2" xfId="0" applyFont="1" applyBorder="1" applyAlignment="1">
      <alignment vertical="center" wrapText="1"/>
    </xf>
    <xf numFmtId="2" fontId="21" fillId="0" borderId="2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3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0" fillId="0" borderId="2" xfId="0" applyBorder="1"/>
    <xf numFmtId="0" fontId="23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9" xfId="0" applyFont="1" applyBorder="1" applyAlignment="1">
      <alignment horizontal="left" vertical="center" wrapText="1"/>
    </xf>
    <xf numFmtId="3" fontId="21" fillId="0" borderId="9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11" borderId="3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3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1" fillId="0" borderId="0" xfId="0" applyFont="1" applyBorder="1"/>
    <xf numFmtId="4" fontId="19" fillId="10" borderId="2" xfId="0" applyNumberFormat="1" applyFont="1" applyFill="1" applyBorder="1" applyAlignment="1">
      <alignment horizontal="right"/>
    </xf>
    <xf numFmtId="0" fontId="21" fillId="0" borderId="0" xfId="0" applyFont="1"/>
    <xf numFmtId="0" fontId="15" fillId="10" borderId="7" xfId="0" applyFont="1" applyFill="1" applyBorder="1" applyAlignment="1">
      <alignment horizontal="left" vertical="center"/>
    </xf>
    <xf numFmtId="0" fontId="15" fillId="10" borderId="8" xfId="0" applyFont="1" applyFill="1" applyBorder="1" applyAlignment="1">
      <alignment horizontal="left" vertical="center"/>
    </xf>
    <xf numFmtId="0" fontId="25" fillId="10" borderId="2" xfId="0" applyFont="1" applyFill="1" applyBorder="1" applyAlignment="1">
      <alignment horizontal="left" vertical="center"/>
    </xf>
    <xf numFmtId="0" fontId="15" fillId="10" borderId="7" xfId="0" applyFont="1" applyFill="1" applyBorder="1" applyAlignment="1">
      <alignment horizontal="left" vertical="center" wrapText="1"/>
    </xf>
    <xf numFmtId="2" fontId="15" fillId="10" borderId="7" xfId="0" applyNumberFormat="1" applyFont="1" applyFill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3" xfId="0" applyNumberFormat="1" applyFont="1" applyBorder="1"/>
    <xf numFmtId="0" fontId="21" fillId="0" borderId="0" xfId="0" applyFont="1" applyAlignment="1">
      <alignment vertical="center" wrapText="1"/>
    </xf>
    <xf numFmtId="164" fontId="15" fillId="11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15" fillId="11" borderId="2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15" fillId="0" borderId="3" xfId="0" applyFont="1" applyBorder="1"/>
    <xf numFmtId="0" fontId="21" fillId="0" borderId="3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4" fontId="20" fillId="10" borderId="9" xfId="0" applyNumberFormat="1" applyFont="1" applyFill="1" applyBorder="1" applyAlignment="1">
      <alignment horizontal="right"/>
    </xf>
    <xf numFmtId="0" fontId="21" fillId="11" borderId="2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27" fillId="0" borderId="0" xfId="0" applyFont="1"/>
    <xf numFmtId="0" fontId="28" fillId="0" borderId="2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top" wrapText="1"/>
    </xf>
    <xf numFmtId="0" fontId="31" fillId="0" borderId="2" xfId="0" applyFont="1" applyBorder="1"/>
    <xf numFmtId="0" fontId="31" fillId="0" borderId="3" xfId="0" applyFont="1" applyBorder="1"/>
    <xf numFmtId="2" fontId="33" fillId="0" borderId="2" xfId="1" applyNumberFormat="1" applyFont="1" applyBorder="1" applyAlignment="1" applyProtection="1">
      <alignment vertical="center"/>
    </xf>
    <xf numFmtId="0" fontId="34" fillId="0" borderId="2" xfId="0" applyFont="1" applyBorder="1" applyAlignment="1">
      <alignment vertical="center"/>
    </xf>
    <xf numFmtId="4" fontId="33" fillId="0" borderId="2" xfId="0" applyNumberFormat="1" applyFont="1" applyBorder="1" applyAlignment="1">
      <alignment vertical="center"/>
    </xf>
    <xf numFmtId="4" fontId="33" fillId="0" borderId="7" xfId="0" applyNumberFormat="1" applyFont="1" applyBorder="1" applyAlignment="1">
      <alignment horizontal="right" vertical="center" wrapText="1"/>
    </xf>
    <xf numFmtId="0" fontId="31" fillId="12" borderId="9" xfId="0" applyFont="1" applyFill="1" applyBorder="1"/>
    <xf numFmtId="166" fontId="35" fillId="12" borderId="2" xfId="0" applyNumberFormat="1" applyFont="1" applyFill="1" applyBorder="1"/>
    <xf numFmtId="0" fontId="21" fillId="11" borderId="2" xfId="0" applyFont="1" applyFill="1" applyBorder="1" applyAlignment="1">
      <alignment vertical="center" wrapText="1"/>
    </xf>
  </cellXfs>
  <cellStyles count="21">
    <cellStyle name="Accent 1 5" xfId="2"/>
    <cellStyle name="Accent 2 6" xfId="3"/>
    <cellStyle name="Accent 3 7" xfId="4"/>
    <cellStyle name="Accent 4" xfId="5"/>
    <cellStyle name="Bad 8" xfId="6"/>
    <cellStyle name="Error 9" xfId="7"/>
    <cellStyle name="Footnote 10" xfId="8"/>
    <cellStyle name="Good 11" xfId="9"/>
    <cellStyle name="Heading 1 13" xfId="10"/>
    <cellStyle name="Heading 12" xfId="11"/>
    <cellStyle name="Heading 2 14" xfId="12"/>
    <cellStyle name="Hyperlink 15" xfId="13"/>
    <cellStyle name="Neutral 16" xfId="14"/>
    <cellStyle name="Normalny" xfId="0" builtinId="0"/>
    <cellStyle name="Normalny 2" xfId="15"/>
    <cellStyle name="Note 17" xfId="16"/>
    <cellStyle name="Result 18" xfId="17"/>
    <cellStyle name="Status 19" xfId="18"/>
    <cellStyle name="Text 20" xfId="19"/>
    <cellStyle name="Walutowy" xfId="1" builtinId="4"/>
    <cellStyle name="Warning 21" xfId="2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81D41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topLeftCell="A103" zoomScaleNormal="100" workbookViewId="0">
      <selection activeCell="C54" sqref="C54"/>
    </sheetView>
  </sheetViews>
  <sheetFormatPr defaultColWidth="8.59765625" defaultRowHeight="13.8"/>
  <cols>
    <col min="1" max="1" width="2" customWidth="1"/>
    <col min="2" max="2" width="8.5" customWidth="1"/>
    <col min="3" max="3" width="27.5" customWidth="1"/>
    <col min="4" max="4" width="6.09765625" customWidth="1"/>
    <col min="5" max="5" width="5.8984375" customWidth="1"/>
    <col min="6" max="12" width="8.5" customWidth="1"/>
    <col min="13" max="13" width="17.69921875" customWidth="1"/>
    <col min="14" max="14" width="8.5" customWidth="1"/>
  </cols>
  <sheetData>
    <row r="1" spans="1:13" ht="14.4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4"/>
      <c r="M1" s="3"/>
    </row>
    <row r="2" spans="1:13" ht="14.4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</row>
    <row r="3" spans="1:13" ht="52.8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ht="39.6">
      <c r="A4" s="10" t="s">
        <v>14</v>
      </c>
      <c r="B4" s="11" t="s">
        <v>15</v>
      </c>
      <c r="C4" s="12" t="s">
        <v>16</v>
      </c>
      <c r="D4" s="13" t="s">
        <v>17</v>
      </c>
      <c r="E4" s="13" t="s">
        <v>18</v>
      </c>
      <c r="F4" s="14">
        <f>50</f>
        <v>50</v>
      </c>
      <c r="G4" s="15"/>
      <c r="H4" s="16"/>
      <c r="I4" s="17">
        <f t="shared" ref="I4:I14" si="0">G4+((G4*H4)/100)</f>
        <v>0</v>
      </c>
      <c r="J4" s="18">
        <f t="shared" ref="J4:J14" si="1">F4*G4</f>
        <v>0</v>
      </c>
      <c r="K4" s="18">
        <f t="shared" ref="K4:K14" si="2">(I4-G4)*F4</f>
        <v>0</v>
      </c>
      <c r="L4" s="18">
        <f t="shared" ref="L4:L14" si="3">I4*F4</f>
        <v>0</v>
      </c>
      <c r="M4" s="19"/>
    </row>
    <row r="5" spans="1:13" ht="39.6">
      <c r="A5" s="10" t="s">
        <v>19</v>
      </c>
      <c r="B5" s="11" t="s">
        <v>15</v>
      </c>
      <c r="C5" s="12" t="s">
        <v>16</v>
      </c>
      <c r="D5" s="13" t="s">
        <v>20</v>
      </c>
      <c r="E5" s="13" t="s">
        <v>18</v>
      </c>
      <c r="F5" s="14">
        <f>50</f>
        <v>50</v>
      </c>
      <c r="G5" s="15"/>
      <c r="H5" s="16"/>
      <c r="I5" s="17">
        <f t="shared" si="0"/>
        <v>0</v>
      </c>
      <c r="J5" s="18">
        <f t="shared" si="1"/>
        <v>0</v>
      </c>
      <c r="K5" s="18">
        <f t="shared" si="2"/>
        <v>0</v>
      </c>
      <c r="L5" s="18">
        <f t="shared" si="3"/>
        <v>0</v>
      </c>
      <c r="M5" s="19"/>
    </row>
    <row r="6" spans="1:13" ht="39.6">
      <c r="A6" s="10" t="s">
        <v>21</v>
      </c>
      <c r="B6" s="11" t="s">
        <v>15</v>
      </c>
      <c r="C6" s="12" t="s">
        <v>22</v>
      </c>
      <c r="D6" s="13" t="s">
        <v>23</v>
      </c>
      <c r="E6" s="13" t="s">
        <v>18</v>
      </c>
      <c r="F6" s="14">
        <f>300</f>
        <v>300</v>
      </c>
      <c r="G6" s="15"/>
      <c r="H6" s="16"/>
      <c r="I6" s="17">
        <f t="shared" si="0"/>
        <v>0</v>
      </c>
      <c r="J6" s="18">
        <f t="shared" si="1"/>
        <v>0</v>
      </c>
      <c r="K6" s="18">
        <f t="shared" si="2"/>
        <v>0</v>
      </c>
      <c r="L6" s="18">
        <f t="shared" si="3"/>
        <v>0</v>
      </c>
      <c r="M6" s="19"/>
    </row>
    <row r="7" spans="1:13" ht="39.6">
      <c r="A7" s="10" t="s">
        <v>24</v>
      </c>
      <c r="B7" s="11" t="s">
        <v>15</v>
      </c>
      <c r="C7" s="12" t="s">
        <v>22</v>
      </c>
      <c r="D7" s="13" t="s">
        <v>25</v>
      </c>
      <c r="E7" s="13" t="s">
        <v>18</v>
      </c>
      <c r="F7" s="14">
        <f>800</f>
        <v>800</v>
      </c>
      <c r="G7" s="15"/>
      <c r="H7" s="16"/>
      <c r="I7" s="17">
        <f t="shared" si="0"/>
        <v>0</v>
      </c>
      <c r="J7" s="18">
        <f t="shared" si="1"/>
        <v>0</v>
      </c>
      <c r="K7" s="18">
        <f t="shared" si="2"/>
        <v>0</v>
      </c>
      <c r="L7" s="18">
        <f t="shared" si="3"/>
        <v>0</v>
      </c>
      <c r="M7" s="19"/>
    </row>
    <row r="8" spans="1:13" ht="52.8">
      <c r="A8" s="10" t="s">
        <v>26</v>
      </c>
      <c r="B8" s="11" t="s">
        <v>15</v>
      </c>
      <c r="C8" s="12" t="s">
        <v>27</v>
      </c>
      <c r="D8" s="13" t="s">
        <v>28</v>
      </c>
      <c r="E8" s="13" t="s">
        <v>18</v>
      </c>
      <c r="F8" s="14">
        <f>1800</f>
        <v>1800</v>
      </c>
      <c r="G8" s="15"/>
      <c r="H8" s="16"/>
      <c r="I8" s="17">
        <f t="shared" si="0"/>
        <v>0</v>
      </c>
      <c r="J8" s="18">
        <f t="shared" si="1"/>
        <v>0</v>
      </c>
      <c r="K8" s="18">
        <f t="shared" si="2"/>
        <v>0</v>
      </c>
      <c r="L8" s="18">
        <f t="shared" si="3"/>
        <v>0</v>
      </c>
      <c r="M8" s="19"/>
    </row>
    <row r="9" spans="1:13" ht="66">
      <c r="A9" s="20" t="s">
        <v>29</v>
      </c>
      <c r="B9" s="11" t="s">
        <v>30</v>
      </c>
      <c r="C9" s="21" t="s">
        <v>31</v>
      </c>
      <c r="D9" s="22"/>
      <c r="E9" s="13" t="s">
        <v>18</v>
      </c>
      <c r="F9" s="14">
        <f>100</f>
        <v>100</v>
      </c>
      <c r="G9" s="15"/>
      <c r="H9" s="16"/>
      <c r="I9" s="17">
        <f t="shared" si="0"/>
        <v>0</v>
      </c>
      <c r="J9" s="18">
        <f t="shared" si="1"/>
        <v>0</v>
      </c>
      <c r="K9" s="18">
        <f t="shared" si="2"/>
        <v>0</v>
      </c>
      <c r="L9" s="18">
        <f t="shared" si="3"/>
        <v>0</v>
      </c>
      <c r="M9" s="23"/>
    </row>
    <row r="10" spans="1:13" ht="14.4">
      <c r="A10" s="24" t="s">
        <v>32</v>
      </c>
      <c r="B10" s="25" t="s">
        <v>33</v>
      </c>
      <c r="C10" s="26" t="s">
        <v>34</v>
      </c>
      <c r="D10" s="27" t="s">
        <v>35</v>
      </c>
      <c r="E10" s="13" t="s">
        <v>18</v>
      </c>
      <c r="F10" s="14">
        <f>6</f>
        <v>6</v>
      </c>
      <c r="G10" s="28"/>
      <c r="H10" s="16"/>
      <c r="I10" s="17">
        <f t="shared" si="0"/>
        <v>0</v>
      </c>
      <c r="J10" s="18">
        <f t="shared" si="1"/>
        <v>0</v>
      </c>
      <c r="K10" s="18">
        <f t="shared" si="2"/>
        <v>0</v>
      </c>
      <c r="L10" s="18">
        <f t="shared" si="3"/>
        <v>0</v>
      </c>
      <c r="M10" s="29"/>
    </row>
    <row r="11" spans="1:13" ht="26.4">
      <c r="A11" s="24" t="s">
        <v>36</v>
      </c>
      <c r="B11" s="25" t="s">
        <v>33</v>
      </c>
      <c r="C11" s="26" t="s">
        <v>37</v>
      </c>
      <c r="D11" s="27"/>
      <c r="E11" s="13" t="s">
        <v>18</v>
      </c>
      <c r="F11" s="14">
        <f>4</f>
        <v>4</v>
      </c>
      <c r="G11" s="28"/>
      <c r="H11" s="16"/>
      <c r="I11" s="17">
        <f t="shared" si="0"/>
        <v>0</v>
      </c>
      <c r="J11" s="18">
        <f t="shared" si="1"/>
        <v>0</v>
      </c>
      <c r="K11" s="18">
        <f t="shared" si="2"/>
        <v>0</v>
      </c>
      <c r="L11" s="18">
        <f t="shared" si="3"/>
        <v>0</v>
      </c>
      <c r="M11" s="29"/>
    </row>
    <row r="12" spans="1:13" ht="26.4">
      <c r="A12" s="24" t="s">
        <v>38</v>
      </c>
      <c r="B12" s="25" t="s">
        <v>33</v>
      </c>
      <c r="C12" s="26" t="s">
        <v>39</v>
      </c>
      <c r="D12" s="27"/>
      <c r="E12" s="13" t="s">
        <v>18</v>
      </c>
      <c r="F12" s="14">
        <f>40</f>
        <v>40</v>
      </c>
      <c r="G12" s="28"/>
      <c r="H12" s="16"/>
      <c r="I12" s="17">
        <f t="shared" si="0"/>
        <v>0</v>
      </c>
      <c r="J12" s="18">
        <f t="shared" si="1"/>
        <v>0</v>
      </c>
      <c r="K12" s="18">
        <f t="shared" si="2"/>
        <v>0</v>
      </c>
      <c r="L12" s="18">
        <f t="shared" si="3"/>
        <v>0</v>
      </c>
      <c r="M12" s="29"/>
    </row>
    <row r="13" spans="1:13" ht="26.4">
      <c r="A13" s="24" t="s">
        <v>40</v>
      </c>
      <c r="B13" s="25" t="s">
        <v>33</v>
      </c>
      <c r="C13" s="26" t="s">
        <v>41</v>
      </c>
      <c r="D13" s="27"/>
      <c r="E13" s="13" t="s">
        <v>18</v>
      </c>
      <c r="F13" s="14">
        <f>35</f>
        <v>35</v>
      </c>
      <c r="G13" s="28"/>
      <c r="H13" s="16"/>
      <c r="I13" s="17">
        <f t="shared" si="0"/>
        <v>0</v>
      </c>
      <c r="J13" s="18">
        <f t="shared" si="1"/>
        <v>0</v>
      </c>
      <c r="K13" s="18">
        <f t="shared" si="2"/>
        <v>0</v>
      </c>
      <c r="L13" s="18">
        <f t="shared" si="3"/>
        <v>0</v>
      </c>
      <c r="M13" s="29"/>
    </row>
    <row r="14" spans="1:13" ht="26.4">
      <c r="A14" s="24" t="s">
        <v>42</v>
      </c>
      <c r="B14" s="25" t="s">
        <v>33</v>
      </c>
      <c r="C14" s="26" t="s">
        <v>43</v>
      </c>
      <c r="D14" s="27" t="s">
        <v>44</v>
      </c>
      <c r="E14" s="13" t="s">
        <v>18</v>
      </c>
      <c r="F14" s="14">
        <f>20</f>
        <v>20</v>
      </c>
      <c r="G14" s="28"/>
      <c r="H14" s="16"/>
      <c r="I14" s="17">
        <f t="shared" si="0"/>
        <v>0</v>
      </c>
      <c r="J14" s="18">
        <f t="shared" si="1"/>
        <v>0</v>
      </c>
      <c r="K14" s="18">
        <f t="shared" si="2"/>
        <v>0</v>
      </c>
      <c r="L14" s="18">
        <f t="shared" si="3"/>
        <v>0</v>
      </c>
      <c r="M14" s="29"/>
    </row>
    <row r="15" spans="1:13" ht="14.4">
      <c r="A15" s="30"/>
      <c r="B15" s="31"/>
      <c r="C15" s="32"/>
      <c r="D15" s="33"/>
      <c r="E15" s="33"/>
      <c r="F15" s="33"/>
      <c r="G15" s="34"/>
      <c r="H15" s="35"/>
      <c r="I15" s="36" t="s">
        <v>45</v>
      </c>
      <c r="J15" s="37">
        <f>SUM(J4:J14)</f>
        <v>0</v>
      </c>
      <c r="K15" s="37">
        <f>SUM(K4:K14)</f>
        <v>0</v>
      </c>
      <c r="L15" s="37">
        <f>SUM(L4:L14)</f>
        <v>0</v>
      </c>
      <c r="M15" s="38"/>
    </row>
    <row r="16" spans="1:13" ht="14.4">
      <c r="A16" s="30"/>
      <c r="B16" s="31"/>
      <c r="C16" s="39"/>
      <c r="D16" s="33"/>
      <c r="E16" s="33"/>
      <c r="F16" s="33"/>
      <c r="G16" s="1"/>
      <c r="H16" s="1"/>
      <c r="I16" s="38"/>
      <c r="J16" s="40"/>
      <c r="K16" s="41"/>
      <c r="L16" s="41"/>
      <c r="M16" s="42"/>
    </row>
    <row r="17" spans="1:14" ht="14.4">
      <c r="A17" s="3"/>
      <c r="B17" s="43"/>
      <c r="C17" s="44" t="s">
        <v>46</v>
      </c>
      <c r="D17" s="44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4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7</v>
      </c>
      <c r="G18" s="5">
        <v>8</v>
      </c>
      <c r="H18" s="5">
        <v>9</v>
      </c>
      <c r="I18" s="5">
        <v>10</v>
      </c>
      <c r="J18" s="5">
        <v>11</v>
      </c>
      <c r="K18" s="5">
        <v>12</v>
      </c>
      <c r="L18" s="45">
        <v>11</v>
      </c>
      <c r="M18" s="5">
        <v>13</v>
      </c>
    </row>
    <row r="19" spans="1:14" ht="52.8">
      <c r="A19" s="46" t="s">
        <v>1</v>
      </c>
      <c r="B19" s="47" t="s">
        <v>2</v>
      </c>
      <c r="C19" s="48" t="s">
        <v>3</v>
      </c>
      <c r="D19" s="49" t="s">
        <v>47</v>
      </c>
      <c r="E19" s="49" t="s">
        <v>48</v>
      </c>
      <c r="F19" s="49" t="s">
        <v>49</v>
      </c>
      <c r="G19" s="50" t="s">
        <v>50</v>
      </c>
      <c r="H19" s="50" t="s">
        <v>51</v>
      </c>
      <c r="I19" s="49" t="s">
        <v>52</v>
      </c>
      <c r="J19" s="8" t="s">
        <v>53</v>
      </c>
      <c r="K19" s="9" t="s">
        <v>54</v>
      </c>
      <c r="L19" s="51" t="s">
        <v>12</v>
      </c>
      <c r="M19" s="52" t="s">
        <v>55</v>
      </c>
    </row>
    <row r="20" spans="1:14" ht="193.2">
      <c r="A20" s="53" t="s">
        <v>14</v>
      </c>
      <c r="B20" s="54" t="s">
        <v>56</v>
      </c>
      <c r="C20" s="55" t="s">
        <v>57</v>
      </c>
      <c r="D20" s="54" t="s">
        <v>18</v>
      </c>
      <c r="E20" s="56">
        <f>40000</f>
        <v>40000</v>
      </c>
      <c r="F20" s="57"/>
      <c r="G20" s="11"/>
      <c r="H20" s="58">
        <f t="shared" ref="H20:H29" si="4">F20+((F20*G20)/100)</f>
        <v>0</v>
      </c>
      <c r="I20" s="59">
        <f t="shared" ref="I20:I29" si="5">E20*F20</f>
        <v>0</v>
      </c>
      <c r="J20" s="59">
        <f t="shared" ref="J20:J29" si="6">(H20-F20)*E20</f>
        <v>0</v>
      </c>
      <c r="K20" s="59">
        <f t="shared" ref="K20:K29" si="7">H20*E20</f>
        <v>0</v>
      </c>
      <c r="L20" s="60"/>
      <c r="M20" s="61"/>
    </row>
    <row r="21" spans="1:14" ht="207">
      <c r="A21" s="53" t="s">
        <v>19</v>
      </c>
      <c r="B21" s="54" t="s">
        <v>56</v>
      </c>
      <c r="C21" s="62" t="s">
        <v>58</v>
      </c>
      <c r="D21" s="54" t="s">
        <v>18</v>
      </c>
      <c r="E21" s="56">
        <f>30000</f>
        <v>30000</v>
      </c>
      <c r="F21" s="57"/>
      <c r="G21" s="11"/>
      <c r="H21" s="58">
        <f t="shared" si="4"/>
        <v>0</v>
      </c>
      <c r="I21" s="59">
        <f t="shared" si="5"/>
        <v>0</v>
      </c>
      <c r="J21" s="59">
        <f t="shared" si="6"/>
        <v>0</v>
      </c>
      <c r="K21" s="59">
        <f t="shared" si="7"/>
        <v>0</v>
      </c>
      <c r="L21" s="60"/>
      <c r="M21" s="61"/>
    </row>
    <row r="22" spans="1:14" ht="262.2">
      <c r="A22" s="53" t="s">
        <v>21</v>
      </c>
      <c r="B22" s="54" t="s">
        <v>30</v>
      </c>
      <c r="C22" s="55" t="s">
        <v>59</v>
      </c>
      <c r="D22" s="54" t="s">
        <v>18</v>
      </c>
      <c r="E22" s="63">
        <f>200</f>
        <v>200</v>
      </c>
      <c r="F22" s="57"/>
      <c r="G22" s="11"/>
      <c r="H22" s="58">
        <f t="shared" si="4"/>
        <v>0</v>
      </c>
      <c r="I22" s="59">
        <f t="shared" si="5"/>
        <v>0</v>
      </c>
      <c r="J22" s="59">
        <f t="shared" si="6"/>
        <v>0</v>
      </c>
      <c r="K22" s="59">
        <f t="shared" si="7"/>
        <v>0</v>
      </c>
      <c r="L22" s="64"/>
      <c r="M22" s="64"/>
    </row>
    <row r="23" spans="1:14" ht="151.80000000000001">
      <c r="A23" s="53" t="s">
        <v>24</v>
      </c>
      <c r="B23" s="54" t="s">
        <v>30</v>
      </c>
      <c r="C23" s="55" t="s">
        <v>60</v>
      </c>
      <c r="D23" s="54" t="s">
        <v>18</v>
      </c>
      <c r="E23" s="63">
        <f>500</f>
        <v>500</v>
      </c>
      <c r="F23" s="65"/>
      <c r="G23" s="11"/>
      <c r="H23" s="58">
        <f t="shared" si="4"/>
        <v>0</v>
      </c>
      <c r="I23" s="59">
        <f t="shared" si="5"/>
        <v>0</v>
      </c>
      <c r="J23" s="59">
        <f t="shared" si="6"/>
        <v>0</v>
      </c>
      <c r="K23" s="59">
        <f t="shared" si="7"/>
        <v>0</v>
      </c>
      <c r="L23" s="64"/>
      <c r="M23" s="64"/>
    </row>
    <row r="24" spans="1:14" ht="82.8">
      <c r="A24" s="53" t="s">
        <v>26</v>
      </c>
      <c r="B24" s="66" t="s">
        <v>61</v>
      </c>
      <c r="C24" s="55" t="s">
        <v>62</v>
      </c>
      <c r="D24" s="54" t="s">
        <v>18</v>
      </c>
      <c r="E24" s="63">
        <f>12000</f>
        <v>12000</v>
      </c>
      <c r="F24" s="64"/>
      <c r="G24" s="11"/>
      <c r="H24" s="58">
        <f t="shared" si="4"/>
        <v>0</v>
      </c>
      <c r="I24" s="59">
        <f t="shared" si="5"/>
        <v>0</v>
      </c>
      <c r="J24" s="59">
        <f t="shared" si="6"/>
        <v>0</v>
      </c>
      <c r="K24" s="59">
        <f t="shared" si="7"/>
        <v>0</v>
      </c>
      <c r="L24" s="64"/>
      <c r="M24" s="64"/>
    </row>
    <row r="25" spans="1:14" ht="82.8">
      <c r="A25" s="67" t="s">
        <v>29</v>
      </c>
      <c r="B25" s="66" t="s">
        <v>61</v>
      </c>
      <c r="C25" s="55" t="s">
        <v>63</v>
      </c>
      <c r="D25" s="54" t="s">
        <v>18</v>
      </c>
      <c r="E25" s="63">
        <f>6000</f>
        <v>6000</v>
      </c>
      <c r="F25" s="65"/>
      <c r="G25" s="11"/>
      <c r="H25" s="58">
        <f t="shared" si="4"/>
        <v>0</v>
      </c>
      <c r="I25" s="59">
        <f t="shared" si="5"/>
        <v>0</v>
      </c>
      <c r="J25" s="59">
        <f t="shared" si="6"/>
        <v>0</v>
      </c>
      <c r="K25" s="59">
        <f t="shared" si="7"/>
        <v>0</v>
      </c>
      <c r="L25" s="64"/>
      <c r="M25" s="64"/>
    </row>
    <row r="26" spans="1:14" ht="96.6">
      <c r="A26" s="68" t="s">
        <v>32</v>
      </c>
      <c r="B26" s="69" t="s">
        <v>30</v>
      </c>
      <c r="C26" s="55" t="s">
        <v>64</v>
      </c>
      <c r="D26" s="54" t="s">
        <v>18</v>
      </c>
      <c r="E26" s="70">
        <f>7000</f>
        <v>7000</v>
      </c>
      <c r="F26" s="65"/>
      <c r="G26" s="11"/>
      <c r="H26" s="58">
        <f t="shared" si="4"/>
        <v>0</v>
      </c>
      <c r="I26" s="59">
        <f t="shared" si="5"/>
        <v>0</v>
      </c>
      <c r="J26" s="59">
        <f t="shared" si="6"/>
        <v>0</v>
      </c>
      <c r="K26" s="59">
        <f t="shared" si="7"/>
        <v>0</v>
      </c>
      <c r="L26" s="71"/>
      <c r="M26" s="71"/>
    </row>
    <row r="27" spans="1:14" ht="96.6">
      <c r="A27" s="68" t="s">
        <v>36</v>
      </c>
      <c r="B27" s="69" t="s">
        <v>30</v>
      </c>
      <c r="C27" s="55" t="s">
        <v>65</v>
      </c>
      <c r="D27" s="54" t="s">
        <v>18</v>
      </c>
      <c r="E27" s="70">
        <f>5000</f>
        <v>5000</v>
      </c>
      <c r="F27" s="65"/>
      <c r="G27" s="11"/>
      <c r="H27" s="58">
        <f t="shared" si="4"/>
        <v>0</v>
      </c>
      <c r="I27" s="59">
        <f t="shared" si="5"/>
        <v>0</v>
      </c>
      <c r="J27" s="59">
        <f t="shared" si="6"/>
        <v>0</v>
      </c>
      <c r="K27" s="59">
        <f t="shared" si="7"/>
        <v>0</v>
      </c>
      <c r="L27" s="71"/>
      <c r="M27" s="71"/>
    </row>
    <row r="28" spans="1:14" ht="118.8">
      <c r="A28" s="68" t="s">
        <v>38</v>
      </c>
      <c r="B28" s="69" t="s">
        <v>30</v>
      </c>
      <c r="C28" s="72" t="s">
        <v>66</v>
      </c>
      <c r="D28" s="54" t="s">
        <v>18</v>
      </c>
      <c r="E28" s="70">
        <f>1000</f>
        <v>1000</v>
      </c>
      <c r="F28" s="65"/>
      <c r="G28" s="11"/>
      <c r="H28" s="58">
        <f t="shared" si="4"/>
        <v>0</v>
      </c>
      <c r="I28" s="59">
        <f t="shared" si="5"/>
        <v>0</v>
      </c>
      <c r="J28" s="59">
        <f t="shared" si="6"/>
        <v>0</v>
      </c>
      <c r="K28" s="59">
        <f t="shared" si="7"/>
        <v>0</v>
      </c>
      <c r="L28" s="71"/>
      <c r="M28" s="71"/>
    </row>
    <row r="29" spans="1:14" ht="14.4">
      <c r="A29" s="53" t="s">
        <v>40</v>
      </c>
      <c r="B29" s="25" t="s">
        <v>33</v>
      </c>
      <c r="C29" s="26" t="s">
        <v>67</v>
      </c>
      <c r="D29" s="54" t="s">
        <v>18</v>
      </c>
      <c r="E29" s="14">
        <v>40</v>
      </c>
      <c r="F29" s="28"/>
      <c r="G29" s="16"/>
      <c r="H29" s="17">
        <f t="shared" si="4"/>
        <v>0</v>
      </c>
      <c r="I29" s="18">
        <f t="shared" si="5"/>
        <v>0</v>
      </c>
      <c r="J29" s="18">
        <f t="shared" si="6"/>
        <v>0</v>
      </c>
      <c r="K29" s="18">
        <f t="shared" si="7"/>
        <v>0</v>
      </c>
      <c r="L29" s="29"/>
      <c r="M29" s="29"/>
    </row>
    <row r="30" spans="1:14" ht="14.4">
      <c r="A30" s="3"/>
      <c r="B30" s="3"/>
      <c r="C30" s="3"/>
      <c r="D30" s="3"/>
      <c r="E30" s="3"/>
      <c r="F30" s="3"/>
      <c r="G30" s="3"/>
      <c r="H30" s="36" t="s">
        <v>45</v>
      </c>
      <c r="I30" s="73">
        <f>SUM(I20:I29)</f>
        <v>0</v>
      </c>
      <c r="J30" s="73">
        <f>SUM(J20:J29)</f>
        <v>0</v>
      </c>
      <c r="K30" s="73">
        <f>SUM(K20:K29)</f>
        <v>0</v>
      </c>
      <c r="L30" s="38"/>
      <c r="M30" s="38"/>
    </row>
    <row r="31" spans="1:14" ht="14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B32" s="74"/>
      <c r="C32" s="75" t="s">
        <v>68</v>
      </c>
    </row>
    <row r="33" spans="1:12">
      <c r="A33" s="76">
        <v>1</v>
      </c>
      <c r="B33" s="76">
        <v>2</v>
      </c>
      <c r="C33" s="76">
        <v>3</v>
      </c>
      <c r="D33" s="76">
        <v>4</v>
      </c>
      <c r="E33" s="76">
        <v>5</v>
      </c>
      <c r="F33" s="76">
        <v>6</v>
      </c>
      <c r="G33" s="76">
        <v>7</v>
      </c>
      <c r="H33" s="76">
        <v>8</v>
      </c>
      <c r="I33" s="76">
        <v>9</v>
      </c>
      <c r="J33" s="76">
        <v>10</v>
      </c>
      <c r="K33" s="76">
        <v>11</v>
      </c>
      <c r="L33" s="76">
        <v>12</v>
      </c>
    </row>
    <row r="34" spans="1:12" ht="82.8">
      <c r="A34" s="77" t="s">
        <v>69</v>
      </c>
      <c r="B34" s="77" t="s">
        <v>2</v>
      </c>
      <c r="C34" s="78" t="s">
        <v>3</v>
      </c>
      <c r="D34" s="77" t="s">
        <v>70</v>
      </c>
      <c r="E34" s="77" t="s">
        <v>6</v>
      </c>
      <c r="F34" s="79" t="s">
        <v>71</v>
      </c>
      <c r="G34" s="79" t="s">
        <v>72</v>
      </c>
      <c r="H34" s="79" t="s">
        <v>73</v>
      </c>
      <c r="I34" s="79" t="s">
        <v>74</v>
      </c>
      <c r="J34" s="79" t="s">
        <v>75</v>
      </c>
      <c r="K34" s="79" t="s">
        <v>76</v>
      </c>
      <c r="L34" s="79" t="s">
        <v>77</v>
      </c>
    </row>
    <row r="35" spans="1:12" ht="69">
      <c r="A35" s="53" t="s">
        <v>14</v>
      </c>
      <c r="B35" s="80" t="s">
        <v>78</v>
      </c>
      <c r="C35" s="55" t="s">
        <v>79</v>
      </c>
      <c r="D35" s="54" t="s">
        <v>18</v>
      </c>
      <c r="E35" s="81">
        <f>50</f>
        <v>50</v>
      </c>
      <c r="F35" s="82"/>
      <c r="G35" s="11"/>
      <c r="H35" s="58">
        <f>F35+((F35*G35)/100)</f>
        <v>0</v>
      </c>
      <c r="I35" s="59">
        <f>E35*F35</f>
        <v>0</v>
      </c>
      <c r="J35" s="59">
        <f>(H35-F35)*E35</f>
        <v>0</v>
      </c>
      <c r="K35" s="59">
        <f>H35*E35</f>
        <v>0</v>
      </c>
      <c r="L35" s="54"/>
    </row>
    <row r="36" spans="1:12" ht="82.8">
      <c r="A36" s="53" t="s">
        <v>19</v>
      </c>
      <c r="B36" s="80" t="s">
        <v>78</v>
      </c>
      <c r="C36" s="55" t="s">
        <v>80</v>
      </c>
      <c r="D36" s="54" t="s">
        <v>18</v>
      </c>
      <c r="E36" s="81">
        <f>100</f>
        <v>100</v>
      </c>
      <c r="F36" s="82"/>
      <c r="G36" s="11"/>
      <c r="H36" s="58">
        <f>F36+((F36*G36)/100)</f>
        <v>0</v>
      </c>
      <c r="I36" s="59">
        <f>E36*F36</f>
        <v>0</v>
      </c>
      <c r="J36" s="59">
        <f>(H36-F36)*E36</f>
        <v>0</v>
      </c>
      <c r="K36" s="59">
        <f>H36*E36</f>
        <v>0</v>
      </c>
      <c r="L36" s="83"/>
    </row>
    <row r="37" spans="1:12" ht="179.4">
      <c r="A37" s="53" t="s">
        <v>21</v>
      </c>
      <c r="B37" s="80" t="s">
        <v>78</v>
      </c>
      <c r="C37" s="84" t="s">
        <v>81</v>
      </c>
      <c r="D37" s="54" t="s">
        <v>18</v>
      </c>
      <c r="E37" s="81">
        <f>200</f>
        <v>200</v>
      </c>
      <c r="F37" s="82"/>
      <c r="G37" s="11"/>
      <c r="H37" s="58">
        <f>F37+((F37*G37)/100)</f>
        <v>0</v>
      </c>
      <c r="I37" s="59">
        <f>E37*F37</f>
        <v>0</v>
      </c>
      <c r="J37" s="59">
        <f>(H37-F37)*E37</f>
        <v>0</v>
      </c>
      <c r="K37" s="59">
        <f>H37*E37</f>
        <v>0</v>
      </c>
      <c r="L37" s="54"/>
    </row>
    <row r="38" spans="1:12" ht="14.4">
      <c r="A38" s="85"/>
      <c r="B38" s="85"/>
      <c r="C38" s="85"/>
      <c r="D38" s="85"/>
      <c r="E38" s="85"/>
      <c r="F38" s="85"/>
      <c r="G38" s="85"/>
      <c r="H38" s="86" t="s">
        <v>45</v>
      </c>
      <c r="I38" s="87">
        <f>SUM(I35:I37)</f>
        <v>0</v>
      </c>
      <c r="J38" s="87">
        <f>SUM(J35:J37)</f>
        <v>0</v>
      </c>
      <c r="K38" s="87">
        <f>SUM(K35:K37)</f>
        <v>0</v>
      </c>
      <c r="L38" s="38"/>
    </row>
    <row r="41" spans="1:12" ht="14.4">
      <c r="A41" s="88"/>
      <c r="B41" s="88"/>
      <c r="C41" s="75" t="s">
        <v>82</v>
      </c>
      <c r="D41" s="88"/>
      <c r="E41" s="88"/>
      <c r="F41" s="88"/>
      <c r="G41" s="88"/>
      <c r="H41" s="88"/>
      <c r="I41" s="88"/>
      <c r="J41" s="88"/>
      <c r="K41" s="88"/>
      <c r="L41" s="88"/>
    </row>
    <row r="42" spans="1:12" ht="14.4">
      <c r="A42" s="89">
        <v>1</v>
      </c>
      <c r="B42" s="89">
        <v>2</v>
      </c>
      <c r="C42" s="89">
        <v>3</v>
      </c>
      <c r="D42" s="89">
        <v>4</v>
      </c>
      <c r="E42" s="89">
        <v>5</v>
      </c>
      <c r="F42" s="89">
        <v>6</v>
      </c>
      <c r="G42" s="89">
        <v>7</v>
      </c>
      <c r="H42" s="89">
        <v>8</v>
      </c>
      <c r="I42" s="89">
        <v>9</v>
      </c>
      <c r="J42" s="89">
        <v>10</v>
      </c>
      <c r="K42" s="89">
        <v>11</v>
      </c>
      <c r="L42" s="89">
        <v>12</v>
      </c>
    </row>
    <row r="43" spans="1:12" ht="82.8">
      <c r="A43" s="90" t="s">
        <v>69</v>
      </c>
      <c r="B43" s="90" t="s">
        <v>2</v>
      </c>
      <c r="C43" s="90" t="s">
        <v>83</v>
      </c>
      <c r="D43" s="90" t="s">
        <v>70</v>
      </c>
      <c r="E43" s="90" t="s">
        <v>6</v>
      </c>
      <c r="F43" s="91" t="s">
        <v>71</v>
      </c>
      <c r="G43" s="91" t="s">
        <v>72</v>
      </c>
      <c r="H43" s="91" t="s">
        <v>73</v>
      </c>
      <c r="I43" s="91" t="s">
        <v>74</v>
      </c>
      <c r="J43" s="79" t="s">
        <v>75</v>
      </c>
      <c r="K43" s="91" t="s">
        <v>76</v>
      </c>
      <c r="L43" s="79" t="s">
        <v>77</v>
      </c>
    </row>
    <row r="44" spans="1:12" ht="27.6">
      <c r="A44" s="92" t="s">
        <v>14</v>
      </c>
      <c r="B44" s="54" t="s">
        <v>30</v>
      </c>
      <c r="C44" s="84" t="s">
        <v>84</v>
      </c>
      <c r="D44" s="54" t="s">
        <v>18</v>
      </c>
      <c r="E44" s="81">
        <f>10</f>
        <v>10</v>
      </c>
      <c r="F44" s="82"/>
      <c r="G44" s="16"/>
      <c r="H44" s="17">
        <f t="shared" ref="H44:H52" si="8">F44+((F44*G44)/100)</f>
        <v>0</v>
      </c>
      <c r="I44" s="18">
        <f t="shared" ref="I44:I52" si="9">E44*F44</f>
        <v>0</v>
      </c>
      <c r="J44" s="18">
        <f t="shared" ref="J44:J52" si="10">(H44-F44)*E44</f>
        <v>0</v>
      </c>
      <c r="K44" s="18">
        <f t="shared" ref="K44:K52" si="11">H44*E44</f>
        <v>0</v>
      </c>
      <c r="L44" s="93"/>
    </row>
    <row r="45" spans="1:12" ht="32.25" customHeight="1">
      <c r="A45" s="92" t="s">
        <v>19</v>
      </c>
      <c r="B45" s="16" t="s">
        <v>15</v>
      </c>
      <c r="C45" s="84" t="s">
        <v>85</v>
      </c>
      <c r="D45" s="94" t="s">
        <v>86</v>
      </c>
      <c r="E45" s="56">
        <f>100</f>
        <v>100</v>
      </c>
      <c r="F45" s="95"/>
      <c r="G45" s="16"/>
      <c r="H45" s="17">
        <f t="shared" si="8"/>
        <v>0</v>
      </c>
      <c r="I45" s="18">
        <f t="shared" si="9"/>
        <v>0</v>
      </c>
      <c r="J45" s="18">
        <f t="shared" si="10"/>
        <v>0</v>
      </c>
      <c r="K45" s="18">
        <f t="shared" si="11"/>
        <v>0</v>
      </c>
      <c r="L45" s="93"/>
    </row>
    <row r="46" spans="1:12" ht="29.85" customHeight="1">
      <c r="A46" s="92" t="s">
        <v>21</v>
      </c>
      <c r="B46" s="83" t="s">
        <v>30</v>
      </c>
      <c r="C46" s="96" t="s">
        <v>87</v>
      </c>
      <c r="D46" s="83" t="s">
        <v>18</v>
      </c>
      <c r="E46" s="97">
        <f>40</f>
        <v>40</v>
      </c>
      <c r="F46" s="98"/>
      <c r="G46" s="99"/>
      <c r="H46" s="100">
        <f t="shared" si="8"/>
        <v>0</v>
      </c>
      <c r="I46" s="101">
        <f t="shared" si="9"/>
        <v>0</v>
      </c>
      <c r="J46" s="101">
        <f t="shared" si="10"/>
        <v>0</v>
      </c>
      <c r="K46" s="101">
        <f t="shared" si="11"/>
        <v>0</v>
      </c>
      <c r="L46" s="93"/>
    </row>
    <row r="47" spans="1:12" ht="46.05" customHeight="1">
      <c r="A47" s="102" t="s">
        <v>24</v>
      </c>
      <c r="B47" s="103"/>
      <c r="C47" s="94" t="s">
        <v>88</v>
      </c>
      <c r="D47" s="104" t="s">
        <v>89</v>
      </c>
      <c r="E47" s="105">
        <f>5</f>
        <v>5</v>
      </c>
      <c r="F47" s="106"/>
      <c r="G47" s="16"/>
      <c r="H47" s="17">
        <f t="shared" si="8"/>
        <v>0</v>
      </c>
      <c r="I47" s="18">
        <f t="shared" si="9"/>
        <v>0</v>
      </c>
      <c r="J47" s="18">
        <f t="shared" si="10"/>
        <v>0</v>
      </c>
      <c r="K47" s="18">
        <f t="shared" si="11"/>
        <v>0</v>
      </c>
      <c r="L47" s="54"/>
    </row>
    <row r="48" spans="1:12" ht="32.25" customHeight="1">
      <c r="A48" s="92" t="s">
        <v>26</v>
      </c>
      <c r="B48" s="107" t="s">
        <v>30</v>
      </c>
      <c r="C48" s="108" t="s">
        <v>90</v>
      </c>
      <c r="D48" s="107" t="s">
        <v>18</v>
      </c>
      <c r="E48" s="109">
        <f>1000</f>
        <v>1000</v>
      </c>
      <c r="F48" s="110"/>
      <c r="G48" s="111"/>
      <c r="H48" s="112">
        <f t="shared" si="8"/>
        <v>0</v>
      </c>
      <c r="I48" s="113">
        <f t="shared" si="9"/>
        <v>0</v>
      </c>
      <c r="J48" s="113">
        <f t="shared" si="10"/>
        <v>0</v>
      </c>
      <c r="K48" s="113">
        <f t="shared" si="11"/>
        <v>0</v>
      </c>
      <c r="L48" s="114"/>
    </row>
    <row r="49" spans="1:13" ht="14.4">
      <c r="A49" s="92" t="s">
        <v>29</v>
      </c>
      <c r="B49" s="115" t="s">
        <v>33</v>
      </c>
      <c r="C49" s="26" t="s">
        <v>91</v>
      </c>
      <c r="D49" s="107" t="s">
        <v>18</v>
      </c>
      <c r="E49" s="14">
        <f>6</f>
        <v>6</v>
      </c>
      <c r="F49" s="28"/>
      <c r="G49" s="16"/>
      <c r="H49" s="17">
        <f t="shared" si="8"/>
        <v>0</v>
      </c>
      <c r="I49" s="18">
        <f t="shared" si="9"/>
        <v>0</v>
      </c>
      <c r="J49" s="18">
        <f t="shared" si="10"/>
        <v>0</v>
      </c>
      <c r="K49" s="18">
        <f t="shared" si="11"/>
        <v>0</v>
      </c>
      <c r="L49" s="29"/>
    </row>
    <row r="50" spans="1:13" ht="105.75" customHeight="1">
      <c r="A50" s="92" t="s">
        <v>32</v>
      </c>
      <c r="B50" s="54" t="s">
        <v>30</v>
      </c>
      <c r="C50" s="84" t="s">
        <v>92</v>
      </c>
      <c r="D50" s="54" t="s">
        <v>18</v>
      </c>
      <c r="E50" s="63">
        <f>20</f>
        <v>20</v>
      </c>
      <c r="F50" s="82"/>
      <c r="G50" s="16"/>
      <c r="H50" s="17">
        <f t="shared" si="8"/>
        <v>0</v>
      </c>
      <c r="I50" s="18">
        <f t="shared" si="9"/>
        <v>0</v>
      </c>
      <c r="J50" s="18">
        <f t="shared" si="10"/>
        <v>0</v>
      </c>
      <c r="K50" s="18">
        <f t="shared" si="11"/>
        <v>0</v>
      </c>
      <c r="L50" s="93"/>
    </row>
    <row r="51" spans="1:13" ht="27.6">
      <c r="A51" s="92" t="s">
        <v>36</v>
      </c>
      <c r="B51" s="116" t="s">
        <v>30</v>
      </c>
      <c r="C51" s="96" t="s">
        <v>93</v>
      </c>
      <c r="D51" s="116" t="s">
        <v>18</v>
      </c>
      <c r="E51" s="117">
        <f>50</f>
        <v>50</v>
      </c>
      <c r="F51" s="118"/>
      <c r="G51" s="13"/>
      <c r="H51" s="17">
        <f t="shared" si="8"/>
        <v>0</v>
      </c>
      <c r="I51" s="18">
        <f t="shared" si="9"/>
        <v>0</v>
      </c>
      <c r="J51" s="18">
        <f t="shared" si="10"/>
        <v>0</v>
      </c>
      <c r="K51" s="18">
        <f t="shared" si="11"/>
        <v>0</v>
      </c>
      <c r="L51" s="54"/>
    </row>
    <row r="52" spans="1:13" ht="41.4" customHeight="1">
      <c r="A52" s="92" t="s">
        <v>38</v>
      </c>
      <c r="B52" s="54" t="s">
        <v>30</v>
      </c>
      <c r="C52" s="160" t="s">
        <v>94</v>
      </c>
      <c r="D52" s="119" t="s">
        <v>18</v>
      </c>
      <c r="E52" s="63">
        <f>10</f>
        <v>10</v>
      </c>
      <c r="F52" s="120"/>
      <c r="G52" s="121"/>
      <c r="H52" s="17">
        <f t="shared" si="8"/>
        <v>0</v>
      </c>
      <c r="I52" s="18">
        <f t="shared" si="9"/>
        <v>0</v>
      </c>
      <c r="J52" s="18">
        <f t="shared" si="10"/>
        <v>0</v>
      </c>
      <c r="K52" s="18">
        <f t="shared" si="11"/>
        <v>0</v>
      </c>
      <c r="L52" s="54"/>
    </row>
    <row r="53" spans="1:13" ht="14.4">
      <c r="A53" s="122"/>
      <c r="B53" s="122"/>
      <c r="C53" s="85"/>
      <c r="D53" s="122"/>
      <c r="E53" s="122"/>
      <c r="F53" s="122"/>
      <c r="G53" s="122"/>
      <c r="H53" s="36" t="s">
        <v>45</v>
      </c>
      <c r="I53" s="123">
        <f>SUM(I44:I52)</f>
        <v>0</v>
      </c>
      <c r="J53" s="123">
        <f>SUM(J44:J52)</f>
        <v>0</v>
      </c>
      <c r="K53" s="123">
        <f>SUM(K44:K52)</f>
        <v>0</v>
      </c>
      <c r="L53" s="122"/>
    </row>
    <row r="56" spans="1:13" ht="14.4">
      <c r="A56" s="88"/>
      <c r="B56" s="124"/>
      <c r="C56" s="75" t="s">
        <v>95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1:13" ht="14.4">
      <c r="A57" s="5">
        <v>1</v>
      </c>
      <c r="B57" s="5">
        <v>2</v>
      </c>
      <c r="C57" s="5">
        <v>3</v>
      </c>
      <c r="D57" s="5">
        <v>4</v>
      </c>
      <c r="E57" s="5">
        <v>5</v>
      </c>
      <c r="F57" s="5">
        <v>6</v>
      </c>
      <c r="G57" s="5">
        <v>7</v>
      </c>
      <c r="H57" s="5">
        <v>8</v>
      </c>
      <c r="I57" s="5">
        <v>9</v>
      </c>
      <c r="J57" s="5">
        <v>10</v>
      </c>
      <c r="K57" s="5">
        <v>11</v>
      </c>
      <c r="L57" s="5">
        <v>12</v>
      </c>
      <c r="M57" s="5">
        <v>13</v>
      </c>
    </row>
    <row r="58" spans="1:13" ht="39.6">
      <c r="A58" s="125" t="s">
        <v>1</v>
      </c>
      <c r="B58" s="126" t="s">
        <v>2</v>
      </c>
      <c r="C58" s="127" t="s">
        <v>83</v>
      </c>
      <c r="D58" s="128" t="s">
        <v>4</v>
      </c>
      <c r="E58" s="128" t="s">
        <v>5</v>
      </c>
      <c r="F58" s="128" t="s">
        <v>6</v>
      </c>
      <c r="G58" s="128" t="s">
        <v>7</v>
      </c>
      <c r="H58" s="129" t="s">
        <v>50</v>
      </c>
      <c r="I58" s="128" t="s">
        <v>9</v>
      </c>
      <c r="J58" s="128" t="s">
        <v>52</v>
      </c>
      <c r="K58" s="128" t="s">
        <v>11</v>
      </c>
      <c r="L58" s="128" t="s">
        <v>12</v>
      </c>
      <c r="M58" s="7" t="s">
        <v>96</v>
      </c>
    </row>
    <row r="59" spans="1:13" ht="27.6">
      <c r="A59" s="24" t="s">
        <v>14</v>
      </c>
      <c r="B59" s="16" t="s">
        <v>30</v>
      </c>
      <c r="C59" s="55" t="s">
        <v>97</v>
      </c>
      <c r="D59" s="27"/>
      <c r="E59" s="54" t="s">
        <v>18</v>
      </c>
      <c r="F59" s="14">
        <f>1500</f>
        <v>1500</v>
      </c>
      <c r="G59" s="130"/>
      <c r="H59" s="16"/>
      <c r="I59" s="17">
        <f t="shared" ref="I59:I79" si="12">G59+((G59*H59)/100)</f>
        <v>0</v>
      </c>
      <c r="J59" s="18">
        <f t="shared" ref="J59:J79" si="13">F59*G59</f>
        <v>0</v>
      </c>
      <c r="K59" s="18">
        <f t="shared" ref="K59:K79" si="14">(I59-G59)*F59</f>
        <v>0</v>
      </c>
      <c r="L59" s="18">
        <f t="shared" ref="L59:L79" si="15">I59*F59</f>
        <v>0</v>
      </c>
      <c r="M59" s="131"/>
    </row>
    <row r="60" spans="1:13" ht="27.6">
      <c r="A60" s="24" t="s">
        <v>19</v>
      </c>
      <c r="B60" s="16" t="s">
        <v>30</v>
      </c>
      <c r="C60" s="55" t="s">
        <v>98</v>
      </c>
      <c r="D60" s="27"/>
      <c r="E60" s="16" t="s">
        <v>89</v>
      </c>
      <c r="F60" s="14">
        <f>10</f>
        <v>10</v>
      </c>
      <c r="G60" s="130"/>
      <c r="H60" s="16"/>
      <c r="I60" s="17">
        <f t="shared" si="12"/>
        <v>0</v>
      </c>
      <c r="J60" s="18">
        <f t="shared" si="13"/>
        <v>0</v>
      </c>
      <c r="K60" s="18">
        <f t="shared" si="14"/>
        <v>0</v>
      </c>
      <c r="L60" s="18">
        <f t="shared" si="15"/>
        <v>0</v>
      </c>
      <c r="M60" s="131"/>
    </row>
    <row r="61" spans="1:13" ht="41.4">
      <c r="A61" s="24" t="s">
        <v>21</v>
      </c>
      <c r="B61" s="16" t="s">
        <v>30</v>
      </c>
      <c r="C61" s="55" t="s">
        <v>99</v>
      </c>
      <c r="D61" s="27"/>
      <c r="E61" s="54" t="s">
        <v>18</v>
      </c>
      <c r="F61" s="14">
        <f>1200</f>
        <v>1200</v>
      </c>
      <c r="G61" s="130"/>
      <c r="H61" s="16"/>
      <c r="I61" s="17">
        <f t="shared" si="12"/>
        <v>0</v>
      </c>
      <c r="J61" s="18">
        <f t="shared" si="13"/>
        <v>0</v>
      </c>
      <c r="K61" s="18">
        <f t="shared" si="14"/>
        <v>0</v>
      </c>
      <c r="L61" s="18">
        <f t="shared" si="15"/>
        <v>0</v>
      </c>
      <c r="M61" s="131"/>
    </row>
    <row r="62" spans="1:13" ht="27.6">
      <c r="A62" s="24" t="s">
        <v>24</v>
      </c>
      <c r="B62" s="16" t="s">
        <v>30</v>
      </c>
      <c r="C62" s="55" t="s">
        <v>100</v>
      </c>
      <c r="D62" s="27"/>
      <c r="E62" s="54" t="s">
        <v>18</v>
      </c>
      <c r="F62" s="14">
        <f>5000</f>
        <v>5000</v>
      </c>
      <c r="G62" s="130"/>
      <c r="H62" s="16"/>
      <c r="I62" s="17">
        <f t="shared" si="12"/>
        <v>0</v>
      </c>
      <c r="J62" s="18">
        <f t="shared" si="13"/>
        <v>0</v>
      </c>
      <c r="K62" s="18">
        <f t="shared" si="14"/>
        <v>0</v>
      </c>
      <c r="L62" s="18">
        <f t="shared" si="15"/>
        <v>0</v>
      </c>
      <c r="M62" s="131"/>
    </row>
    <row r="63" spans="1:13" ht="27.6">
      <c r="A63" s="24" t="s">
        <v>26</v>
      </c>
      <c r="B63" s="16" t="s">
        <v>30</v>
      </c>
      <c r="C63" s="55" t="s">
        <v>101</v>
      </c>
      <c r="D63" s="27"/>
      <c r="E63" s="54" t="s">
        <v>18</v>
      </c>
      <c r="F63" s="14">
        <f>10000</f>
        <v>10000</v>
      </c>
      <c r="G63" s="130"/>
      <c r="H63" s="16"/>
      <c r="I63" s="17">
        <f t="shared" si="12"/>
        <v>0</v>
      </c>
      <c r="J63" s="18">
        <f t="shared" si="13"/>
        <v>0</v>
      </c>
      <c r="K63" s="18">
        <f t="shared" si="14"/>
        <v>0</v>
      </c>
      <c r="L63" s="18">
        <f t="shared" si="15"/>
        <v>0</v>
      </c>
      <c r="M63" s="131"/>
    </row>
    <row r="64" spans="1:13" ht="41.4">
      <c r="A64" s="24" t="s">
        <v>29</v>
      </c>
      <c r="B64" s="16" t="s">
        <v>30</v>
      </c>
      <c r="C64" s="55" t="s">
        <v>102</v>
      </c>
      <c r="D64" s="27"/>
      <c r="E64" s="54" t="s">
        <v>18</v>
      </c>
      <c r="F64" s="14">
        <f>3000</f>
        <v>3000</v>
      </c>
      <c r="G64" s="130"/>
      <c r="H64" s="16"/>
      <c r="I64" s="17">
        <f t="shared" si="12"/>
        <v>0</v>
      </c>
      <c r="J64" s="18">
        <f t="shared" si="13"/>
        <v>0</v>
      </c>
      <c r="K64" s="18">
        <f t="shared" si="14"/>
        <v>0</v>
      </c>
      <c r="L64" s="18">
        <f t="shared" si="15"/>
        <v>0</v>
      </c>
      <c r="M64" s="131"/>
    </row>
    <row r="65" spans="1:13" ht="27.6">
      <c r="A65" s="24" t="s">
        <v>32</v>
      </c>
      <c r="B65" s="16" t="s">
        <v>30</v>
      </c>
      <c r="C65" s="55" t="s">
        <v>103</v>
      </c>
      <c r="D65" s="27"/>
      <c r="E65" s="54" t="s">
        <v>18</v>
      </c>
      <c r="F65" s="14">
        <f>2500</f>
        <v>2500</v>
      </c>
      <c r="G65" s="130"/>
      <c r="H65" s="16"/>
      <c r="I65" s="17">
        <f t="shared" si="12"/>
        <v>0</v>
      </c>
      <c r="J65" s="18">
        <f t="shared" si="13"/>
        <v>0</v>
      </c>
      <c r="K65" s="18">
        <f t="shared" si="14"/>
        <v>0</v>
      </c>
      <c r="L65" s="18">
        <f t="shared" si="15"/>
        <v>0</v>
      </c>
      <c r="M65" s="131"/>
    </row>
    <row r="66" spans="1:13" ht="27.6">
      <c r="A66" s="24" t="s">
        <v>36</v>
      </c>
      <c r="B66" s="16" t="s">
        <v>30</v>
      </c>
      <c r="C66" s="55" t="s">
        <v>104</v>
      </c>
      <c r="D66" s="27"/>
      <c r="E66" s="54" t="s">
        <v>18</v>
      </c>
      <c r="F66" s="14">
        <f>2</f>
        <v>2</v>
      </c>
      <c r="G66" s="130"/>
      <c r="H66" s="16"/>
      <c r="I66" s="17">
        <f t="shared" si="12"/>
        <v>0</v>
      </c>
      <c r="J66" s="18">
        <f t="shared" si="13"/>
        <v>0</v>
      </c>
      <c r="K66" s="18">
        <f t="shared" si="14"/>
        <v>0</v>
      </c>
      <c r="L66" s="18">
        <f t="shared" si="15"/>
        <v>0</v>
      </c>
      <c r="M66" s="131"/>
    </row>
    <row r="67" spans="1:13" ht="27.6">
      <c r="A67" s="24" t="s">
        <v>38</v>
      </c>
      <c r="B67" s="16" t="s">
        <v>30</v>
      </c>
      <c r="C67" s="55" t="s">
        <v>105</v>
      </c>
      <c r="D67" s="27"/>
      <c r="E67" s="54" t="s">
        <v>18</v>
      </c>
      <c r="F67" s="14">
        <f>400</f>
        <v>400</v>
      </c>
      <c r="G67" s="130"/>
      <c r="H67" s="16"/>
      <c r="I67" s="17">
        <f t="shared" si="12"/>
        <v>0</v>
      </c>
      <c r="J67" s="18">
        <f t="shared" si="13"/>
        <v>0</v>
      </c>
      <c r="K67" s="18">
        <f t="shared" si="14"/>
        <v>0</v>
      </c>
      <c r="L67" s="18">
        <f t="shared" si="15"/>
        <v>0</v>
      </c>
      <c r="M67" s="131"/>
    </row>
    <row r="68" spans="1:13" ht="41.4">
      <c r="A68" s="24" t="s">
        <v>40</v>
      </c>
      <c r="B68" s="16" t="s">
        <v>30</v>
      </c>
      <c r="C68" s="55" t="s">
        <v>106</v>
      </c>
      <c r="D68" s="27"/>
      <c r="E68" s="54" t="s">
        <v>18</v>
      </c>
      <c r="F68" s="14">
        <f>1700</f>
        <v>1700</v>
      </c>
      <c r="G68" s="130"/>
      <c r="H68" s="16"/>
      <c r="I68" s="17">
        <f t="shared" si="12"/>
        <v>0</v>
      </c>
      <c r="J68" s="18">
        <f t="shared" si="13"/>
        <v>0</v>
      </c>
      <c r="K68" s="18">
        <f t="shared" si="14"/>
        <v>0</v>
      </c>
      <c r="L68" s="18">
        <f t="shared" si="15"/>
        <v>0</v>
      </c>
      <c r="M68" s="131"/>
    </row>
    <row r="69" spans="1:13" ht="27.6">
      <c r="A69" s="24" t="s">
        <v>42</v>
      </c>
      <c r="B69" s="16" t="s">
        <v>30</v>
      </c>
      <c r="C69" s="55" t="s">
        <v>107</v>
      </c>
      <c r="D69" s="27"/>
      <c r="E69" s="54" t="s">
        <v>18</v>
      </c>
      <c r="F69" s="14">
        <f>800</f>
        <v>800</v>
      </c>
      <c r="G69" s="130"/>
      <c r="H69" s="16"/>
      <c r="I69" s="17">
        <f t="shared" si="12"/>
        <v>0</v>
      </c>
      <c r="J69" s="18">
        <f t="shared" si="13"/>
        <v>0</v>
      </c>
      <c r="K69" s="18">
        <f t="shared" si="14"/>
        <v>0</v>
      </c>
      <c r="L69" s="18">
        <f t="shared" si="15"/>
        <v>0</v>
      </c>
      <c r="M69" s="131"/>
    </row>
    <row r="70" spans="1:13" ht="41.4">
      <c r="A70" s="24" t="s">
        <v>108</v>
      </c>
      <c r="B70" s="16" t="s">
        <v>30</v>
      </c>
      <c r="C70" s="55" t="s">
        <v>109</v>
      </c>
      <c r="D70" s="27"/>
      <c r="E70" s="54" t="s">
        <v>18</v>
      </c>
      <c r="F70" s="14">
        <f>200</f>
        <v>200</v>
      </c>
      <c r="G70" s="130"/>
      <c r="H70" s="16"/>
      <c r="I70" s="17">
        <f t="shared" si="12"/>
        <v>0</v>
      </c>
      <c r="J70" s="18">
        <f t="shared" si="13"/>
        <v>0</v>
      </c>
      <c r="K70" s="18">
        <f t="shared" si="14"/>
        <v>0</v>
      </c>
      <c r="L70" s="18">
        <f t="shared" si="15"/>
        <v>0</v>
      </c>
      <c r="M70" s="131"/>
    </row>
    <row r="71" spans="1:13" ht="41.4">
      <c r="A71" s="24" t="s">
        <v>110</v>
      </c>
      <c r="B71" s="16" t="s">
        <v>78</v>
      </c>
      <c r="C71" s="55" t="s">
        <v>111</v>
      </c>
      <c r="D71" s="27" t="s">
        <v>112</v>
      </c>
      <c r="E71" s="54" t="s">
        <v>18</v>
      </c>
      <c r="F71" s="14">
        <f>3000</f>
        <v>3000</v>
      </c>
      <c r="G71" s="130"/>
      <c r="H71" s="16"/>
      <c r="I71" s="17">
        <f t="shared" si="12"/>
        <v>0</v>
      </c>
      <c r="J71" s="18">
        <f t="shared" si="13"/>
        <v>0</v>
      </c>
      <c r="K71" s="18">
        <f t="shared" si="14"/>
        <v>0</v>
      </c>
      <c r="L71" s="18">
        <f t="shared" si="15"/>
        <v>0</v>
      </c>
      <c r="M71" s="131"/>
    </row>
    <row r="72" spans="1:13" ht="14.4">
      <c r="A72" s="24" t="s">
        <v>113</v>
      </c>
      <c r="B72" s="16" t="s">
        <v>30</v>
      </c>
      <c r="C72" s="55" t="s">
        <v>114</v>
      </c>
      <c r="D72" s="27"/>
      <c r="E72" s="54" t="s">
        <v>18</v>
      </c>
      <c r="F72" s="14">
        <f>40</f>
        <v>40</v>
      </c>
      <c r="G72" s="130"/>
      <c r="H72" s="16"/>
      <c r="I72" s="17">
        <f t="shared" si="12"/>
        <v>0</v>
      </c>
      <c r="J72" s="18">
        <f t="shared" si="13"/>
        <v>0</v>
      </c>
      <c r="K72" s="18">
        <f t="shared" si="14"/>
        <v>0</v>
      </c>
      <c r="L72" s="18">
        <f t="shared" si="15"/>
        <v>0</v>
      </c>
      <c r="M72" s="131"/>
    </row>
    <row r="73" spans="1:13" ht="27.6">
      <c r="A73" s="24" t="s">
        <v>115</v>
      </c>
      <c r="B73" s="54" t="s">
        <v>116</v>
      </c>
      <c r="C73" s="55" t="s">
        <v>117</v>
      </c>
      <c r="D73" s="23"/>
      <c r="E73" s="54" t="s">
        <v>18</v>
      </c>
      <c r="F73" s="63">
        <f>2200</f>
        <v>2200</v>
      </c>
      <c r="G73" s="130"/>
      <c r="H73" s="16"/>
      <c r="I73" s="17">
        <f t="shared" si="12"/>
        <v>0</v>
      </c>
      <c r="J73" s="18">
        <f t="shared" si="13"/>
        <v>0</v>
      </c>
      <c r="K73" s="18">
        <f t="shared" si="14"/>
        <v>0</v>
      </c>
      <c r="L73" s="18">
        <f t="shared" si="15"/>
        <v>0</v>
      </c>
      <c r="M73" s="131"/>
    </row>
    <row r="74" spans="1:13" ht="41.4">
      <c r="A74" s="24" t="s">
        <v>118</v>
      </c>
      <c r="B74" s="54" t="s">
        <v>116</v>
      </c>
      <c r="C74" s="55" t="s">
        <v>119</v>
      </c>
      <c r="D74" s="23"/>
      <c r="E74" s="54" t="s">
        <v>18</v>
      </c>
      <c r="F74" s="63">
        <f>100</f>
        <v>100</v>
      </c>
      <c r="G74" s="130"/>
      <c r="H74" s="16"/>
      <c r="I74" s="17">
        <f t="shared" si="12"/>
        <v>0</v>
      </c>
      <c r="J74" s="18">
        <f t="shared" si="13"/>
        <v>0</v>
      </c>
      <c r="K74" s="18">
        <f t="shared" si="14"/>
        <v>0</v>
      </c>
      <c r="L74" s="18">
        <f t="shared" si="15"/>
        <v>0</v>
      </c>
      <c r="M74" s="131"/>
    </row>
    <row r="75" spans="1:13" ht="27.6">
      <c r="A75" s="24" t="s">
        <v>120</v>
      </c>
      <c r="B75" s="54" t="s">
        <v>116</v>
      </c>
      <c r="C75" s="55" t="s">
        <v>121</v>
      </c>
      <c r="D75" s="23"/>
      <c r="E75" s="54" t="s">
        <v>18</v>
      </c>
      <c r="F75" s="63">
        <f>70</f>
        <v>70</v>
      </c>
      <c r="G75" s="130"/>
      <c r="H75" s="16"/>
      <c r="I75" s="17">
        <f t="shared" si="12"/>
        <v>0</v>
      </c>
      <c r="J75" s="18">
        <f t="shared" si="13"/>
        <v>0</v>
      </c>
      <c r="K75" s="18">
        <f t="shared" si="14"/>
        <v>0</v>
      </c>
      <c r="L75" s="18">
        <f t="shared" si="15"/>
        <v>0</v>
      </c>
      <c r="M75" s="131"/>
    </row>
    <row r="76" spans="1:13" ht="41.4">
      <c r="A76" s="24" t="s">
        <v>122</v>
      </c>
      <c r="B76" s="54" t="s">
        <v>116</v>
      </c>
      <c r="C76" s="55" t="s">
        <v>123</v>
      </c>
      <c r="D76" s="23"/>
      <c r="E76" s="54" t="s">
        <v>18</v>
      </c>
      <c r="F76" s="63">
        <f>500</f>
        <v>500</v>
      </c>
      <c r="G76" s="130"/>
      <c r="H76" s="16"/>
      <c r="I76" s="17">
        <f t="shared" si="12"/>
        <v>0</v>
      </c>
      <c r="J76" s="18">
        <f t="shared" si="13"/>
        <v>0</v>
      </c>
      <c r="K76" s="18">
        <f t="shared" si="14"/>
        <v>0</v>
      </c>
      <c r="L76" s="18">
        <f t="shared" si="15"/>
        <v>0</v>
      </c>
      <c r="M76" s="131"/>
    </row>
    <row r="77" spans="1:13" ht="91.95" customHeight="1">
      <c r="A77" s="24" t="s">
        <v>124</v>
      </c>
      <c r="B77" s="82" t="s">
        <v>125</v>
      </c>
      <c r="C77" s="132" t="s">
        <v>126</v>
      </c>
      <c r="D77" s="133" t="s">
        <v>127</v>
      </c>
      <c r="E77" s="16" t="s">
        <v>18</v>
      </c>
      <c r="F77" s="14">
        <f>240</f>
        <v>240</v>
      </c>
      <c r="G77" s="134"/>
      <c r="H77" s="16"/>
      <c r="I77" s="17">
        <f t="shared" si="12"/>
        <v>0</v>
      </c>
      <c r="J77" s="18">
        <f t="shared" si="13"/>
        <v>0</v>
      </c>
      <c r="K77" s="18">
        <f t="shared" si="14"/>
        <v>0</v>
      </c>
      <c r="L77" s="18">
        <f t="shared" si="15"/>
        <v>0</v>
      </c>
      <c r="M77" s="131"/>
    </row>
    <row r="78" spans="1:13" ht="28.65" customHeight="1">
      <c r="A78" s="24" t="s">
        <v>128</v>
      </c>
      <c r="B78" s="16" t="s">
        <v>78</v>
      </c>
      <c r="C78" s="135" t="s">
        <v>129</v>
      </c>
      <c r="D78" s="136" t="s">
        <v>130</v>
      </c>
      <c r="E78" s="16" t="s">
        <v>131</v>
      </c>
      <c r="F78" s="14">
        <f>200</f>
        <v>200</v>
      </c>
      <c r="G78" s="134"/>
      <c r="H78" s="16"/>
      <c r="I78" s="17">
        <f t="shared" si="12"/>
        <v>0</v>
      </c>
      <c r="J78" s="18">
        <f t="shared" si="13"/>
        <v>0</v>
      </c>
      <c r="K78" s="18">
        <f t="shared" si="14"/>
        <v>0</v>
      </c>
      <c r="L78" s="18">
        <f t="shared" si="15"/>
        <v>0</v>
      </c>
      <c r="M78" s="131"/>
    </row>
    <row r="79" spans="1:13" ht="77.400000000000006" customHeight="1">
      <c r="A79" s="24" t="s">
        <v>132</v>
      </c>
      <c r="B79" s="137" t="s">
        <v>133</v>
      </c>
      <c r="C79" s="55" t="s">
        <v>134</v>
      </c>
      <c r="D79" s="138"/>
      <c r="E79" s="139" t="s">
        <v>18</v>
      </c>
      <c r="F79" s="63">
        <f>8</f>
        <v>8</v>
      </c>
      <c r="G79" s="140"/>
      <c r="H79" s="16"/>
      <c r="I79" s="17">
        <f t="shared" si="12"/>
        <v>0</v>
      </c>
      <c r="J79" s="18">
        <f t="shared" si="13"/>
        <v>0</v>
      </c>
      <c r="K79" s="18">
        <f t="shared" si="14"/>
        <v>0</v>
      </c>
      <c r="L79" s="18">
        <f t="shared" si="15"/>
        <v>0</v>
      </c>
      <c r="M79" s="29"/>
    </row>
    <row r="80" spans="1:13" ht="14.4">
      <c r="A80" s="30"/>
      <c r="B80" s="31"/>
      <c r="C80" s="39"/>
      <c r="D80" s="33"/>
      <c r="E80" s="33"/>
      <c r="F80" s="33"/>
      <c r="H80" s="35"/>
      <c r="I80" s="36" t="s">
        <v>45</v>
      </c>
      <c r="J80" s="141">
        <f>SUM(J59:J79)</f>
        <v>0</v>
      </c>
      <c r="K80" s="141">
        <f>SUM(K59:K79)</f>
        <v>0</v>
      </c>
      <c r="L80" s="141">
        <f>SUM(L59:L79)</f>
        <v>0</v>
      </c>
      <c r="M80" s="38"/>
    </row>
    <row r="84" spans="1:13">
      <c r="C84" s="75" t="s">
        <v>135</v>
      </c>
    </row>
    <row r="85" spans="1:13" ht="14.4">
      <c r="A85" s="5">
        <v>1</v>
      </c>
      <c r="B85" s="5">
        <v>2</v>
      </c>
      <c r="C85" s="5">
        <v>3</v>
      </c>
      <c r="D85" s="5">
        <v>4</v>
      </c>
      <c r="E85" s="5">
        <v>5</v>
      </c>
      <c r="F85" s="5">
        <v>6</v>
      </c>
      <c r="G85" s="5">
        <v>7</v>
      </c>
      <c r="H85" s="5">
        <v>8</v>
      </c>
      <c r="I85" s="5">
        <v>9</v>
      </c>
      <c r="J85" s="5">
        <v>10</v>
      </c>
      <c r="K85" s="5">
        <v>11</v>
      </c>
      <c r="L85" s="5">
        <v>12</v>
      </c>
      <c r="M85" s="5">
        <v>13</v>
      </c>
    </row>
    <row r="86" spans="1:13" ht="39.6">
      <c r="A86" s="125" t="s">
        <v>1</v>
      </c>
      <c r="B86" s="126" t="s">
        <v>2</v>
      </c>
      <c r="C86" s="127" t="s">
        <v>83</v>
      </c>
      <c r="D86" s="128" t="s">
        <v>4</v>
      </c>
      <c r="E86" s="128" t="s">
        <v>5</v>
      </c>
      <c r="F86" s="128" t="s">
        <v>6</v>
      </c>
      <c r="G86" s="128" t="s">
        <v>7</v>
      </c>
      <c r="H86" s="129" t="s">
        <v>50</v>
      </c>
      <c r="I86" s="128" t="s">
        <v>9</v>
      </c>
      <c r="J86" s="128" t="s">
        <v>52</v>
      </c>
      <c r="K86" s="128" t="s">
        <v>11</v>
      </c>
      <c r="L86" s="128" t="s">
        <v>12</v>
      </c>
      <c r="M86" s="7" t="s">
        <v>96</v>
      </c>
    </row>
    <row r="87" spans="1:13" ht="27.6">
      <c r="A87" s="24" t="s">
        <v>14</v>
      </c>
      <c r="B87" s="142" t="s">
        <v>136</v>
      </c>
      <c r="C87" s="55" t="s">
        <v>137</v>
      </c>
      <c r="D87" s="22"/>
      <c r="E87" s="54" t="s">
        <v>89</v>
      </c>
      <c r="F87" s="81">
        <f>4</f>
        <v>4</v>
      </c>
      <c r="G87" s="82"/>
      <c r="H87" s="16"/>
      <c r="I87" s="17">
        <f>G87+((G87*H87)/100)</f>
        <v>0</v>
      </c>
      <c r="J87" s="18">
        <f>F87*G87</f>
        <v>0</v>
      </c>
      <c r="K87" s="18">
        <f>(I87-G87)*F87</f>
        <v>0</v>
      </c>
      <c r="L87" s="18">
        <f>I87*F87</f>
        <v>0</v>
      </c>
      <c r="M87" s="29"/>
    </row>
    <row r="88" spans="1:13" ht="14.4">
      <c r="I88" s="36" t="s">
        <v>45</v>
      </c>
      <c r="J88" s="141">
        <f>SUM(J87)</f>
        <v>0</v>
      </c>
      <c r="K88" s="141">
        <f>SUM(K87)</f>
        <v>0</v>
      </c>
      <c r="L88" s="141">
        <f>SUM(L87)</f>
        <v>0</v>
      </c>
    </row>
    <row r="90" spans="1:13">
      <c r="C90" s="75" t="s">
        <v>138</v>
      </c>
    </row>
    <row r="91" spans="1:13" ht="14.4">
      <c r="A91" s="5">
        <v>1</v>
      </c>
      <c r="B91" s="5">
        <v>2</v>
      </c>
      <c r="C91" s="5">
        <v>3</v>
      </c>
      <c r="D91" s="5">
        <v>4</v>
      </c>
      <c r="E91" s="5">
        <v>5</v>
      </c>
      <c r="F91" s="5">
        <v>6</v>
      </c>
      <c r="G91" s="5">
        <v>7</v>
      </c>
      <c r="H91" s="5">
        <v>8</v>
      </c>
      <c r="I91" s="5">
        <v>9</v>
      </c>
      <c r="J91" s="5">
        <v>10</v>
      </c>
      <c r="K91" s="5">
        <v>11</v>
      </c>
      <c r="L91" s="5">
        <v>12</v>
      </c>
      <c r="M91" s="5">
        <v>13</v>
      </c>
    </row>
    <row r="92" spans="1:13" ht="39.6">
      <c r="A92" s="125" t="s">
        <v>1</v>
      </c>
      <c r="B92" s="126" t="s">
        <v>2</v>
      </c>
      <c r="C92" s="127" t="s">
        <v>83</v>
      </c>
      <c r="D92" s="128" t="s">
        <v>4</v>
      </c>
      <c r="E92" s="128" t="s">
        <v>5</v>
      </c>
      <c r="F92" s="128" t="s">
        <v>6</v>
      </c>
      <c r="G92" s="128" t="s">
        <v>7</v>
      </c>
      <c r="H92" s="129" t="s">
        <v>50</v>
      </c>
      <c r="I92" s="128" t="s">
        <v>9</v>
      </c>
      <c r="J92" s="128" t="s">
        <v>52</v>
      </c>
      <c r="K92" s="128" t="s">
        <v>11</v>
      </c>
      <c r="L92" s="128" t="s">
        <v>12</v>
      </c>
      <c r="M92" s="7" t="s">
        <v>96</v>
      </c>
    </row>
    <row r="93" spans="1:13" ht="26.4">
      <c r="A93" s="24" t="s">
        <v>14</v>
      </c>
      <c r="B93" s="143" t="s">
        <v>33</v>
      </c>
      <c r="C93" s="26" t="s">
        <v>139</v>
      </c>
      <c r="D93" s="27" t="s">
        <v>140</v>
      </c>
      <c r="E93" s="16" t="s">
        <v>141</v>
      </c>
      <c r="F93" s="14">
        <f>4</f>
        <v>4</v>
      </c>
      <c r="G93" s="28"/>
      <c r="H93" s="16"/>
      <c r="I93" s="17">
        <f>G93+((G93*H93)/100)</f>
        <v>0</v>
      </c>
      <c r="J93" s="18">
        <f>F93*G93</f>
        <v>0</v>
      </c>
      <c r="K93" s="18">
        <f>(I93-G93)*F93</f>
        <v>0</v>
      </c>
      <c r="L93" s="18">
        <f>I93*F93</f>
        <v>0</v>
      </c>
      <c r="M93" s="29"/>
    </row>
    <row r="94" spans="1:13" ht="14.4">
      <c r="A94" s="30"/>
      <c r="B94" s="31"/>
      <c r="C94" s="39"/>
      <c r="D94" s="33"/>
      <c r="E94" s="33"/>
      <c r="F94" s="33"/>
      <c r="H94" s="35"/>
      <c r="I94" s="36" t="s">
        <v>45</v>
      </c>
      <c r="J94" s="141">
        <f>SUM(J93)</f>
        <v>0</v>
      </c>
      <c r="K94" s="141">
        <f>SUM(K93)</f>
        <v>0</v>
      </c>
      <c r="L94" s="141">
        <f>SUM(L93)</f>
        <v>0</v>
      </c>
      <c r="M94" s="29"/>
    </row>
    <row r="96" spans="1:13">
      <c r="C96" s="75" t="s">
        <v>142</v>
      </c>
    </row>
    <row r="97" spans="1:13" ht="14.4">
      <c r="A97" s="5">
        <v>1</v>
      </c>
      <c r="B97" s="5">
        <v>2</v>
      </c>
      <c r="C97" s="5">
        <v>3</v>
      </c>
      <c r="D97" s="5">
        <v>4</v>
      </c>
      <c r="E97" s="5">
        <v>5</v>
      </c>
      <c r="F97" s="5">
        <v>6</v>
      </c>
      <c r="G97" s="5">
        <v>7</v>
      </c>
      <c r="H97" s="5">
        <v>8</v>
      </c>
      <c r="I97" s="5">
        <v>9</v>
      </c>
      <c r="J97" s="5">
        <v>10</v>
      </c>
      <c r="K97" s="5">
        <v>11</v>
      </c>
      <c r="L97" s="5">
        <v>12</v>
      </c>
      <c r="M97" s="5">
        <v>13</v>
      </c>
    </row>
    <row r="98" spans="1:13" ht="39.6">
      <c r="A98" s="125" t="s">
        <v>1</v>
      </c>
      <c r="B98" s="126" t="s">
        <v>2</v>
      </c>
      <c r="C98" s="127" t="s">
        <v>83</v>
      </c>
      <c r="D98" s="128" t="s">
        <v>4</v>
      </c>
      <c r="E98" s="128" t="s">
        <v>5</v>
      </c>
      <c r="F98" s="128" t="s">
        <v>6</v>
      </c>
      <c r="G98" s="128" t="s">
        <v>7</v>
      </c>
      <c r="H98" s="129" t="s">
        <v>50</v>
      </c>
      <c r="I98" s="128" t="s">
        <v>9</v>
      </c>
      <c r="J98" s="128" t="s">
        <v>52</v>
      </c>
      <c r="K98" s="128" t="s">
        <v>11</v>
      </c>
      <c r="L98" s="128" t="s">
        <v>12</v>
      </c>
      <c r="M98" s="7" t="s">
        <v>96</v>
      </c>
    </row>
    <row r="99" spans="1:13" ht="105.6">
      <c r="A99" s="24" t="s">
        <v>14</v>
      </c>
      <c r="B99" s="144" t="s">
        <v>30</v>
      </c>
      <c r="C99" s="21" t="s">
        <v>143</v>
      </c>
      <c r="D99" s="22"/>
      <c r="E99" s="13" t="s">
        <v>18</v>
      </c>
      <c r="F99" s="14">
        <f>20</f>
        <v>20</v>
      </c>
      <c r="G99" s="15"/>
      <c r="H99" s="16"/>
      <c r="I99" s="17">
        <f>G99+((G99*H99)/100)</f>
        <v>0</v>
      </c>
      <c r="J99" s="18">
        <f>F99*G99</f>
        <v>0</v>
      </c>
      <c r="K99" s="18">
        <f>(I99-G99)*F99</f>
        <v>0</v>
      </c>
      <c r="L99" s="18">
        <f>I99*F99</f>
        <v>0</v>
      </c>
      <c r="M99" s="23"/>
    </row>
    <row r="100" spans="1:13" ht="14.4">
      <c r="A100" s="24" t="s">
        <v>19</v>
      </c>
      <c r="B100" s="145" t="s">
        <v>33</v>
      </c>
      <c r="C100" s="26" t="s">
        <v>144</v>
      </c>
      <c r="D100" s="27"/>
      <c r="E100" s="16" t="s">
        <v>145</v>
      </c>
      <c r="F100" s="14">
        <f>20</f>
        <v>20</v>
      </c>
      <c r="G100" s="28"/>
      <c r="H100" s="16"/>
      <c r="I100" s="17">
        <f>G100+((G100*H100)/100)</f>
        <v>0</v>
      </c>
      <c r="J100" s="18">
        <f>F100*G100</f>
        <v>0</v>
      </c>
      <c r="K100" s="18">
        <f>(I100-G100)*F100</f>
        <v>0</v>
      </c>
      <c r="L100" s="18">
        <f>I100*F100</f>
        <v>0</v>
      </c>
      <c r="M100" s="29"/>
    </row>
    <row r="101" spans="1:13" ht="158.4">
      <c r="A101" s="24" t="s">
        <v>21</v>
      </c>
      <c r="B101" s="146" t="s">
        <v>30</v>
      </c>
      <c r="C101" s="147" t="s">
        <v>146</v>
      </c>
      <c r="D101" s="27"/>
      <c r="E101" s="13" t="s">
        <v>18</v>
      </c>
      <c r="F101" s="14">
        <f>1000</f>
        <v>1000</v>
      </c>
      <c r="G101" s="28"/>
      <c r="H101" s="13"/>
      <c r="I101" s="17">
        <f>G101+((G101*H101)/100)</f>
        <v>0</v>
      </c>
      <c r="J101" s="18">
        <f>F101*G101</f>
        <v>0</v>
      </c>
      <c r="K101" s="18">
        <f>(I101-G101)*F101</f>
        <v>0</v>
      </c>
      <c r="L101" s="18">
        <f>I101*F101</f>
        <v>0</v>
      </c>
      <c r="M101" s="29"/>
    </row>
    <row r="102" spans="1:13" ht="52.8">
      <c r="A102" s="24" t="s">
        <v>24</v>
      </c>
      <c r="B102" s="145" t="s">
        <v>116</v>
      </c>
      <c r="C102" s="26" t="s">
        <v>147</v>
      </c>
      <c r="D102" s="27"/>
      <c r="E102" s="16" t="s">
        <v>18</v>
      </c>
      <c r="F102" s="14">
        <f>4000</f>
        <v>4000</v>
      </c>
      <c r="G102" s="28"/>
      <c r="H102" s="16"/>
      <c r="I102" s="17">
        <f>G102+((G102*H102)/100)</f>
        <v>0</v>
      </c>
      <c r="J102" s="18">
        <f>F102*G102</f>
        <v>0</v>
      </c>
      <c r="K102" s="18">
        <f>(I102-G102)*F102</f>
        <v>0</v>
      </c>
      <c r="L102" s="18">
        <f>I102*F102</f>
        <v>0</v>
      </c>
      <c r="M102" s="29"/>
    </row>
    <row r="103" spans="1:13" ht="14.4">
      <c r="I103" s="36" t="s">
        <v>45</v>
      </c>
      <c r="J103" s="141">
        <f>SUM(J99:J102)</f>
        <v>0</v>
      </c>
      <c r="K103" s="141">
        <f>SUM(K99:K102)</f>
        <v>0</v>
      </c>
      <c r="L103" s="141">
        <f>SUM(L99:L102)</f>
        <v>0</v>
      </c>
    </row>
    <row r="105" spans="1:13">
      <c r="B105" s="148"/>
      <c r="C105" s="75" t="s">
        <v>148</v>
      </c>
      <c r="K105" s="148"/>
      <c r="L105" s="148"/>
      <c r="M105" s="148"/>
    </row>
    <row r="106" spans="1:13" ht="14.4">
      <c r="A106" s="5">
        <v>1</v>
      </c>
      <c r="B106" s="5">
        <v>2</v>
      </c>
      <c r="C106" s="5">
        <v>3</v>
      </c>
      <c r="D106" s="5">
        <v>4</v>
      </c>
      <c r="E106" s="5">
        <v>5</v>
      </c>
      <c r="F106" s="5">
        <v>6</v>
      </c>
      <c r="G106" s="5">
        <v>7</v>
      </c>
      <c r="H106" s="5">
        <v>8</v>
      </c>
      <c r="I106" s="5">
        <v>9</v>
      </c>
      <c r="J106" s="5">
        <v>10</v>
      </c>
      <c r="K106" s="5">
        <v>11</v>
      </c>
      <c r="L106" s="5">
        <v>12</v>
      </c>
      <c r="M106" s="5">
        <v>13</v>
      </c>
    </row>
    <row r="107" spans="1:13" ht="37.35" customHeight="1">
      <c r="A107" s="125" t="s">
        <v>1</v>
      </c>
      <c r="B107" s="126" t="s">
        <v>2</v>
      </c>
      <c r="C107" s="127" t="s">
        <v>83</v>
      </c>
      <c r="D107" s="128" t="s">
        <v>4</v>
      </c>
      <c r="E107" s="128" t="s">
        <v>5</v>
      </c>
      <c r="F107" s="128" t="s">
        <v>6</v>
      </c>
      <c r="G107" s="128" t="s">
        <v>7</v>
      </c>
      <c r="H107" s="129" t="s">
        <v>50</v>
      </c>
      <c r="I107" s="128" t="s">
        <v>9</v>
      </c>
      <c r="J107" s="128" t="s">
        <v>52</v>
      </c>
      <c r="K107" s="128" t="s">
        <v>11</v>
      </c>
      <c r="L107" s="128" t="s">
        <v>12</v>
      </c>
      <c r="M107" s="7" t="s">
        <v>96</v>
      </c>
    </row>
    <row r="108" spans="1:13" ht="129.6">
      <c r="A108" s="149" t="s">
        <v>14</v>
      </c>
      <c r="B108" s="150" t="s">
        <v>30</v>
      </c>
      <c r="C108" s="151" t="s">
        <v>149</v>
      </c>
      <c r="D108" s="103"/>
      <c r="E108" s="152" t="s">
        <v>89</v>
      </c>
      <c r="F108" s="153">
        <v>7</v>
      </c>
      <c r="G108" s="154"/>
      <c r="H108" s="155"/>
      <c r="I108" s="156">
        <f>G108+((G108*H108)/100)</f>
        <v>0</v>
      </c>
      <c r="J108" s="157">
        <f>F108*G108</f>
        <v>0</v>
      </c>
      <c r="K108" s="157">
        <f>(I108-G108)*F108</f>
        <v>0</v>
      </c>
      <c r="L108" s="157">
        <f>I108*F108</f>
        <v>0</v>
      </c>
      <c r="M108" s="23"/>
    </row>
    <row r="109" spans="1:13">
      <c r="I109" s="158" t="s">
        <v>45</v>
      </c>
      <c r="J109" s="159">
        <f>SUM(J108:J108)</f>
        <v>0</v>
      </c>
      <c r="K109" s="159">
        <f>SUM(K108:K108)</f>
        <v>0</v>
      </c>
      <c r="L109" s="159">
        <f>SUM(L108:L108)</f>
        <v>0</v>
      </c>
    </row>
  </sheetData>
  <pageMargins left="0.44513888888888897" right="0.45902777777777798" top="0.73750000000000004" bottom="1.1812499999999999" header="0.34375" footer="0.78749999999999998"/>
  <pageSetup paperSize="9" scale="56" pageOrder="overThenDown" orientation="portrait" useFirstPageNumber="1" horizontalDpi="300" verticalDpi="300" r:id="rId1"/>
  <headerFooter>
    <oddHeader>&amp;C&amp;A</oddHeader>
    <oddFooter>&amp;CStrona &amp;P</oddFooter>
  </headerFooter>
  <rowBreaks count="4" manualBreakCount="4">
    <brk id="16" max="16383" man="1"/>
    <brk id="31" max="16383" man="1"/>
    <brk id="54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e.szczepaniec</dc:creator>
  <cp:lastModifiedBy>a.habieda</cp:lastModifiedBy>
  <cp:revision>20</cp:revision>
  <cp:lastPrinted>2023-01-10T11:34:05Z</cp:lastPrinted>
  <dcterms:created xsi:type="dcterms:W3CDTF">2022-11-08T08:46:38Z</dcterms:created>
  <dcterms:modified xsi:type="dcterms:W3CDTF">2023-02-02T11:09:58Z</dcterms:modified>
  <dc:language>pl-PL</dc:language>
</cp:coreProperties>
</file>