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5270" windowHeight="4590" tabRatio="768" activeTab="3"/>
  </bookViews>
  <sheets>
    <sheet name="DACHY ŚWID" sheetId="1" r:id="rId1"/>
    <sheet name="dachy Mrzeżyno" sheetId="2" r:id="rId2"/>
    <sheet name="Trzebiatów" sheetId="3" r:id="rId3"/>
    <sheet name="Mirosławiec" sheetId="4" r:id="rId4"/>
  </sheets>
  <definedNames/>
  <calcPr fullCalcOnLoad="1"/>
</workbook>
</file>

<file path=xl/sharedStrings.xml><?xml version="1.0" encoding="utf-8"?>
<sst xmlns="http://schemas.openxmlformats.org/spreadsheetml/2006/main" count="135" uniqueCount="92">
  <si>
    <t>RAZEM</t>
  </si>
  <si>
    <t>Nr budynku</t>
  </si>
  <si>
    <t>Kompleks</t>
  </si>
  <si>
    <t>Pow. dachu wielkopow.(m2)</t>
  </si>
  <si>
    <t>Ilość rynien (mb)</t>
  </si>
  <si>
    <t xml:space="preserve">oraz rynien do czyszczenia </t>
  </si>
  <si>
    <r>
      <t>Powierzchnia dachu                               (m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)</t>
    </r>
  </si>
  <si>
    <t>Długosć rynien                   (mb)</t>
  </si>
  <si>
    <t>Budynek nr 2</t>
  </si>
  <si>
    <t>Budynek nr 1</t>
  </si>
  <si>
    <t>Budynek nr 9</t>
  </si>
  <si>
    <t>Budynek nr 12</t>
  </si>
  <si>
    <t>Budynek nr 3</t>
  </si>
  <si>
    <t>Budynek nr 13</t>
  </si>
  <si>
    <t>Budynek nr 4</t>
  </si>
  <si>
    <t>Budynek nr 14</t>
  </si>
  <si>
    <t>Budynek nr 5</t>
  </si>
  <si>
    <t>Budynek nr 6</t>
  </si>
  <si>
    <t>Budynek nr 16</t>
  </si>
  <si>
    <t>Budynek nr 7</t>
  </si>
  <si>
    <t>Budynek nr 8</t>
  </si>
  <si>
    <t>Budynek nr 10</t>
  </si>
  <si>
    <t>Budynek nr 21</t>
  </si>
  <si>
    <t>Budynek nr 23</t>
  </si>
  <si>
    <t>Budynek nr 24</t>
  </si>
  <si>
    <t>Budynek nr 25</t>
  </si>
  <si>
    <t>Budynek nr 26</t>
  </si>
  <si>
    <t>Budynek nr 27</t>
  </si>
  <si>
    <t>Budynek nr 30</t>
  </si>
  <si>
    <t>Budynek nr 28</t>
  </si>
  <si>
    <t>Budynek nr 31</t>
  </si>
  <si>
    <t>Budynek nr 32</t>
  </si>
  <si>
    <t>Budynek nr 33</t>
  </si>
  <si>
    <t>Budynek nr 35</t>
  </si>
  <si>
    <t>Budynek nr 36</t>
  </si>
  <si>
    <t>Budynek nr 37</t>
  </si>
  <si>
    <t>Budynek nr 40</t>
  </si>
  <si>
    <t>Budynek nr 47</t>
  </si>
  <si>
    <t>Budynek nr 41</t>
  </si>
  <si>
    <t>Budynek nr 48</t>
  </si>
  <si>
    <t>Budynek nr 49</t>
  </si>
  <si>
    <t>Budynek nr 56</t>
  </si>
  <si>
    <t>Budynek nr 57</t>
  </si>
  <si>
    <t>Budynek nr 61</t>
  </si>
  <si>
    <t>Budynek nr 65</t>
  </si>
  <si>
    <t>Budynek nr 67</t>
  </si>
  <si>
    <t>Budynek nr 70</t>
  </si>
  <si>
    <t>Budynek nr 71</t>
  </si>
  <si>
    <t>Budynek nr 72</t>
  </si>
  <si>
    <t>Budynek nr 73</t>
  </si>
  <si>
    <t>Budynek nr 74</t>
  </si>
  <si>
    <t>Budynek nr 75</t>
  </si>
  <si>
    <t>Budynek nr 76</t>
  </si>
  <si>
    <t>Budynek nr 77</t>
  </si>
  <si>
    <t>Budynek nr 80</t>
  </si>
  <si>
    <t>Budynek nr 81</t>
  </si>
  <si>
    <t>Budynek nr 82</t>
  </si>
  <si>
    <t>Budynek nr 83</t>
  </si>
  <si>
    <t>Budynek nr 84</t>
  </si>
  <si>
    <t>Budynek nr 99</t>
  </si>
  <si>
    <t>Budynek nr 97</t>
  </si>
  <si>
    <t>Budynek nr 98</t>
  </si>
  <si>
    <t xml:space="preserve">WYKAZ DACHÓW DO ODŚNIEŻANIA </t>
  </si>
  <si>
    <t>ORAZ RYNIEN DO CZYSZCZENIA Z ZUŻYCIEM SPRZĘTU DO PRACY NA WYSOKOŚCIACH</t>
  </si>
  <si>
    <t>SEKCJA OBSŁUGI INFRASTRUKTURY MRZEŻYNO</t>
  </si>
  <si>
    <t>z użyciem sprzętu do pracy na wysokościach</t>
  </si>
  <si>
    <t>Sekcja Obsługi Infrastruktury Świdwin</t>
  </si>
  <si>
    <t>OGÓŁEM SOI  ŚWIDWIN</t>
  </si>
  <si>
    <t>Razem kompleks koszarowy</t>
  </si>
  <si>
    <t>Razem kompleks lotniskowy</t>
  </si>
  <si>
    <t xml:space="preserve"> Kompleks koszarowy ul.Wojska Polskiego </t>
  </si>
  <si>
    <t xml:space="preserve"> Kompleks inny ul.Wojska Polskiego </t>
  </si>
  <si>
    <t>OGÓŁEM SOI MRZEŻYNO</t>
  </si>
  <si>
    <t>WYKAZ DACHÓW DO ODŚNIEŻANIA</t>
  </si>
  <si>
    <t>Budynek nr 63</t>
  </si>
  <si>
    <t>Budynek nr 64</t>
  </si>
  <si>
    <t>Budynek nr 66</t>
  </si>
  <si>
    <t>Budynek nr 68</t>
  </si>
  <si>
    <t>NA LATA 2017-2019</t>
  </si>
  <si>
    <t xml:space="preserve">Posterunek   obserwacyjny  nr  14    Mrzeżyno  </t>
  </si>
  <si>
    <t>Posterunek   obserwacyjny  nr  13 - Niechorze</t>
  </si>
  <si>
    <t>wytypowanych do zlecenia na lata 2020-2022</t>
  </si>
  <si>
    <t>Sekcja Obsługi Infrastruktury Mirosławiec</t>
  </si>
  <si>
    <t xml:space="preserve"> kompleks koszarowy</t>
  </si>
  <si>
    <t xml:space="preserve"> kompleks lotniskowy</t>
  </si>
  <si>
    <t xml:space="preserve">OGÓŁEM </t>
  </si>
  <si>
    <t>Sekcja Obsługi Infrastruktury Trzebiatów</t>
  </si>
  <si>
    <t>koszarowy</t>
  </si>
  <si>
    <r>
      <t>Pow. dachu wielkopow.(m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</si>
  <si>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OGÓŁEM SOI  TRZEBIATÓW</t>
  </si>
  <si>
    <t>Długość rynien i rur spustowych do czyszczenia(mb)</t>
  </si>
  <si>
    <t>Długość rynien  do usuwania sopli (mb)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</si>
</sst>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[$-415]d\ mmmm\ yyyy"/>
    <numFmt numFmtId="166" formatCode="#,##0;[Red]#,##0"/>
    <numFmt numFmtId="167" formatCode="#,##0.00;[Red]#,##0.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"/>
    <numFmt numFmtId="175" formatCode="0.00;[Red]0.00"/>
    <numFmt numFmtId="176" formatCode="#,##0.000"/>
    <numFmt numFmtId="177" formatCode="#,##0.0000"/>
    <numFmt numFmtId="178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u val="single"/>
      <sz val="13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 Narrow"/>
      <family val="2"/>
    </font>
    <font>
      <sz val="10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Czcionka tekstu podstawowego"/>
      <family val="0"/>
    </font>
    <font>
      <b/>
      <sz val="11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justify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3" fontId="0" fillId="0" borderId="18" xfId="42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3" fontId="0" fillId="0" borderId="19" xfId="42" applyFont="1" applyFill="1" applyBorder="1" applyAlignment="1">
      <alignment horizontal="center"/>
    </xf>
    <xf numFmtId="43" fontId="0" fillId="0" borderId="20" xfId="42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43" fontId="2" fillId="0" borderId="28" xfId="42" applyFont="1" applyFill="1" applyBorder="1" applyAlignment="1">
      <alignment horizontal="center" vertical="center"/>
    </xf>
    <xf numFmtId="43" fontId="2" fillId="0" borderId="11" xfId="42" applyFont="1" applyFill="1" applyBorder="1" applyAlignment="1">
      <alignment horizontal="center" vertical="center"/>
    </xf>
    <xf numFmtId="43" fontId="13" fillId="0" borderId="29" xfId="42" applyFont="1" applyBorder="1" applyAlignment="1">
      <alignment horizontal="center"/>
    </xf>
    <xf numFmtId="43" fontId="13" fillId="0" borderId="11" xfId="42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12" fillId="0" borderId="10" xfId="42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3" fontId="15" fillId="0" borderId="11" xfId="4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 horizontal="center"/>
    </xf>
    <xf numFmtId="43" fontId="0" fillId="0" borderId="31" xfId="42" applyFont="1" applyFill="1" applyBorder="1" applyAlignment="1">
      <alignment horizontal="center"/>
    </xf>
    <xf numFmtId="43" fontId="54" fillId="0" borderId="0" xfId="42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55" fillId="0" borderId="31" xfId="42" applyFont="1" applyFill="1" applyBorder="1" applyAlignment="1">
      <alignment horizontal="center"/>
    </xf>
    <xf numFmtId="43" fontId="0" fillId="0" borderId="32" xfId="42" applyFont="1" applyBorder="1" applyAlignment="1">
      <alignment horizontal="center"/>
    </xf>
    <xf numFmtId="43" fontId="0" fillId="0" borderId="32" xfId="42" applyFont="1" applyFill="1" applyBorder="1" applyAlignment="1">
      <alignment horizontal="center"/>
    </xf>
    <xf numFmtId="0" fontId="54" fillId="33" borderId="0" xfId="0" applyFont="1" applyFill="1" applyBorder="1" applyAlignment="1">
      <alignment wrapText="1"/>
    </xf>
    <xf numFmtId="43" fontId="0" fillId="0" borderId="33" xfId="42" applyFont="1" applyFill="1" applyBorder="1" applyAlignment="1">
      <alignment horizontal="center"/>
    </xf>
    <xf numFmtId="43" fontId="0" fillId="0" borderId="34" xfId="42" applyFont="1" applyFill="1" applyBorder="1" applyAlignment="1">
      <alignment horizontal="center" vertical="center" wrapText="1"/>
    </xf>
    <xf numFmtId="43" fontId="15" fillId="0" borderId="35" xfId="42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43" fontId="0" fillId="0" borderId="20" xfId="42" applyFont="1" applyFill="1" applyBorder="1" applyAlignment="1">
      <alignment vertical="center"/>
    </xf>
    <xf numFmtId="43" fontId="0" fillId="0" borderId="14" xfId="42" applyFont="1" applyFill="1" applyBorder="1" applyAlignment="1">
      <alignment vertical="center"/>
    </xf>
    <xf numFmtId="43" fontId="0" fillId="0" borderId="16" xfId="42" applyFont="1" applyBorder="1" applyAlignment="1">
      <alignment horizontal="center"/>
    </xf>
    <xf numFmtId="43" fontId="0" fillId="0" borderId="16" xfId="42" applyFont="1" applyFill="1" applyBorder="1" applyAlignment="1">
      <alignment horizontal="center"/>
    </xf>
    <xf numFmtId="43" fontId="0" fillId="0" borderId="37" xfId="42" applyFont="1" applyFill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36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43" fontId="0" fillId="0" borderId="39" xfId="42" applyFont="1" applyBorder="1" applyAlignment="1">
      <alignment horizontal="center"/>
    </xf>
    <xf numFmtId="0" fontId="17" fillId="13" borderId="40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 wrapText="1"/>
    </xf>
    <xf numFmtId="0" fontId="17" fillId="13" borderId="3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43" fontId="0" fillId="0" borderId="15" xfId="42" applyFont="1" applyFill="1" applyBorder="1" applyAlignment="1">
      <alignment horizontal="center"/>
    </xf>
    <xf numFmtId="43" fontId="0" fillId="0" borderId="11" xfId="42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0" fillId="0" borderId="0" xfId="4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3" fontId="0" fillId="0" borderId="43" xfId="42" applyFont="1" applyFill="1" applyBorder="1" applyAlignment="1">
      <alignment horizontal="center" vertical="center"/>
    </xf>
    <xf numFmtId="43" fontId="0" fillId="0" borderId="44" xfId="42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43" fontId="2" fillId="0" borderId="19" xfId="42" applyFont="1" applyFill="1" applyBorder="1" applyAlignment="1">
      <alignment horizontal="center" vertical="center"/>
    </xf>
    <xf numFmtId="43" fontId="2" fillId="0" borderId="18" xfId="42" applyFont="1" applyFill="1" applyBorder="1" applyAlignment="1">
      <alignment horizontal="center" vertical="center"/>
    </xf>
    <xf numFmtId="43" fontId="2" fillId="0" borderId="15" xfId="42" applyFont="1" applyFill="1" applyBorder="1" applyAlignment="1">
      <alignment horizontal="center" vertical="center"/>
    </xf>
    <xf numFmtId="43" fontId="2" fillId="0" borderId="17" xfId="42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35" borderId="32" xfId="0" applyFont="1" applyFill="1" applyBorder="1" applyAlignment="1">
      <alignment horizontal="center" vertical="center"/>
    </xf>
    <xf numFmtId="0" fontId="14" fillId="35" borderId="5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K46"/>
  <sheetViews>
    <sheetView zoomScalePageLayoutView="0" workbookViewId="0" topLeftCell="A19">
      <selection activeCell="N44" sqref="N44:N45"/>
    </sheetView>
  </sheetViews>
  <sheetFormatPr defaultColWidth="9.140625" defaultRowHeight="12.75"/>
  <cols>
    <col min="1" max="1" width="15.8515625" style="0" customWidth="1"/>
    <col min="2" max="2" width="17.57421875" style="0" customWidth="1"/>
    <col min="3" max="3" width="16.7109375" style="0" customWidth="1"/>
    <col min="4" max="4" width="21.421875" style="0" customWidth="1"/>
  </cols>
  <sheetData>
    <row r="1" spans="1:5" ht="12.75">
      <c r="A1" s="133" t="s">
        <v>73</v>
      </c>
      <c r="B1" s="133"/>
      <c r="C1" s="133"/>
      <c r="D1" s="133"/>
      <c r="E1" s="12"/>
    </row>
    <row r="2" spans="1:5" ht="12.75">
      <c r="A2" s="133" t="s">
        <v>5</v>
      </c>
      <c r="B2" s="133"/>
      <c r="C2" s="133"/>
      <c r="D2" s="133"/>
      <c r="E2" s="12"/>
    </row>
    <row r="3" spans="1:5" ht="12.75">
      <c r="A3" s="134" t="s">
        <v>65</v>
      </c>
      <c r="B3" s="134"/>
      <c r="C3" s="134"/>
      <c r="D3" s="134"/>
      <c r="E3" s="5"/>
    </row>
    <row r="4" spans="1:5" ht="12.75">
      <c r="A4" s="134" t="s">
        <v>81</v>
      </c>
      <c r="B4" s="134"/>
      <c r="C4" s="134"/>
      <c r="D4" s="134"/>
      <c r="E4" s="5"/>
    </row>
    <row r="5" spans="1:5" ht="12.75">
      <c r="A5" s="2"/>
      <c r="B5" s="2"/>
      <c r="C5" s="2"/>
      <c r="D5" s="2"/>
      <c r="E5" s="5"/>
    </row>
    <row r="6" spans="1:5" ht="12.75">
      <c r="A6" s="134" t="s">
        <v>66</v>
      </c>
      <c r="B6" s="134"/>
      <c r="C6" s="134"/>
      <c r="D6" s="134"/>
      <c r="E6" s="5"/>
    </row>
    <row r="7" spans="1:11" ht="22.5">
      <c r="A7" s="13" t="s">
        <v>2</v>
      </c>
      <c r="B7" s="13" t="s">
        <v>1</v>
      </c>
      <c r="C7" s="10" t="s">
        <v>3</v>
      </c>
      <c r="D7" s="10" t="s">
        <v>4</v>
      </c>
      <c r="E7" s="8"/>
      <c r="G7" s="64"/>
      <c r="H7" s="64"/>
      <c r="I7" s="64"/>
      <c r="J7" s="64"/>
      <c r="K7" s="64"/>
    </row>
    <row r="8" spans="1:5" ht="12.75">
      <c r="A8" s="145" t="s">
        <v>83</v>
      </c>
      <c r="B8" s="7">
        <v>2</v>
      </c>
      <c r="C8" s="57">
        <v>808</v>
      </c>
      <c r="D8" s="57">
        <v>109.2</v>
      </c>
      <c r="E8" s="8"/>
    </row>
    <row r="9" spans="1:5" ht="12.75">
      <c r="A9" s="145"/>
      <c r="B9" s="6">
        <v>5</v>
      </c>
      <c r="C9" s="57">
        <v>620</v>
      </c>
      <c r="D9" s="57">
        <v>104</v>
      </c>
      <c r="E9" s="8"/>
    </row>
    <row r="10" spans="1:5" ht="12.75">
      <c r="A10" s="145"/>
      <c r="B10" s="6">
        <v>6</v>
      </c>
      <c r="C10" s="57">
        <v>850</v>
      </c>
      <c r="D10" s="57">
        <v>125</v>
      </c>
      <c r="E10" s="8"/>
    </row>
    <row r="11" spans="1:5" ht="12.75">
      <c r="A11" s="145"/>
      <c r="B11" s="6">
        <v>20</v>
      </c>
      <c r="C11" s="58">
        <v>1064</v>
      </c>
      <c r="D11" s="57">
        <v>163</v>
      </c>
      <c r="E11" s="9"/>
    </row>
    <row r="12" spans="1:5" ht="12.75">
      <c r="A12" s="145"/>
      <c r="B12" s="11">
        <v>21</v>
      </c>
      <c r="C12" s="58">
        <v>977</v>
      </c>
      <c r="D12" s="57">
        <v>163</v>
      </c>
      <c r="E12" s="3"/>
    </row>
    <row r="13" spans="1:5" ht="12.75">
      <c r="A13" s="145"/>
      <c r="B13" s="11">
        <v>22</v>
      </c>
      <c r="C13" s="58">
        <v>1268</v>
      </c>
      <c r="D13" s="57">
        <v>112.5</v>
      </c>
      <c r="E13" s="3"/>
    </row>
    <row r="14" spans="1:4" ht="12.75">
      <c r="A14" s="145"/>
      <c r="B14" s="6">
        <v>25</v>
      </c>
      <c r="C14" s="57">
        <v>832</v>
      </c>
      <c r="D14" s="57">
        <v>167</v>
      </c>
    </row>
    <row r="15" spans="1:4" ht="12.75">
      <c r="A15" s="145"/>
      <c r="B15" s="7">
        <v>26</v>
      </c>
      <c r="C15" s="58">
        <v>832</v>
      </c>
      <c r="D15" s="58">
        <v>167</v>
      </c>
    </row>
    <row r="16" spans="1:4" ht="12.75">
      <c r="A16" s="145"/>
      <c r="B16" s="7">
        <v>27</v>
      </c>
      <c r="C16" s="58">
        <v>750</v>
      </c>
      <c r="D16" s="58">
        <v>165</v>
      </c>
    </row>
    <row r="17" spans="1:4" ht="12.75">
      <c r="A17" s="145"/>
      <c r="B17" s="7">
        <v>28</v>
      </c>
      <c r="C17" s="58">
        <v>836</v>
      </c>
      <c r="D17" s="58">
        <v>148</v>
      </c>
    </row>
    <row r="18" spans="1:4" ht="12.75">
      <c r="A18" s="145"/>
      <c r="B18" s="7">
        <v>30</v>
      </c>
      <c r="C18" s="58">
        <v>1650</v>
      </c>
      <c r="D18" s="58">
        <v>165</v>
      </c>
    </row>
    <row r="19" spans="1:5" ht="12.75">
      <c r="A19" s="145"/>
      <c r="B19" s="7">
        <v>36</v>
      </c>
      <c r="C19" s="58">
        <v>1027</v>
      </c>
      <c r="D19" s="58">
        <v>109.2</v>
      </c>
      <c r="E19" s="14"/>
    </row>
    <row r="20" spans="1:4" ht="12.75">
      <c r="A20" s="145"/>
      <c r="B20" s="7">
        <v>39</v>
      </c>
      <c r="C20" s="58">
        <v>360</v>
      </c>
      <c r="D20" s="58">
        <v>54</v>
      </c>
    </row>
    <row r="21" spans="1:4" ht="12.75">
      <c r="A21" s="145"/>
      <c r="B21" s="7">
        <v>42</v>
      </c>
      <c r="C21" s="58">
        <v>850</v>
      </c>
      <c r="D21" s="58">
        <v>90</v>
      </c>
    </row>
    <row r="22" spans="1:4" ht="12.75">
      <c r="A22" s="145"/>
      <c r="B22" s="7">
        <v>43</v>
      </c>
      <c r="C22" s="58">
        <v>900</v>
      </c>
      <c r="D22" s="58">
        <v>90</v>
      </c>
    </row>
    <row r="23" spans="1:4" ht="12.75">
      <c r="A23" s="145"/>
      <c r="B23" s="7">
        <v>57</v>
      </c>
      <c r="C23" s="58">
        <v>1126</v>
      </c>
      <c r="D23" s="58">
        <v>134</v>
      </c>
    </row>
    <row r="24" spans="1:4" ht="12.75">
      <c r="A24" s="145"/>
      <c r="B24" s="7">
        <v>58</v>
      </c>
      <c r="C24" s="58">
        <v>1126</v>
      </c>
      <c r="D24" s="58">
        <v>134</v>
      </c>
    </row>
    <row r="25" spans="1:4" ht="12.75">
      <c r="A25" s="145"/>
      <c r="B25" s="7">
        <v>59</v>
      </c>
      <c r="C25" s="58">
        <v>1512</v>
      </c>
      <c r="D25" s="58">
        <v>123</v>
      </c>
    </row>
    <row r="26" spans="1:4" ht="12.75">
      <c r="A26" s="145"/>
      <c r="B26" s="7">
        <v>62</v>
      </c>
      <c r="C26" s="58">
        <v>1385</v>
      </c>
      <c r="D26" s="58">
        <v>161</v>
      </c>
    </row>
    <row r="27" spans="1:4" ht="12.75">
      <c r="A27" s="145"/>
      <c r="B27" s="7">
        <v>63</v>
      </c>
      <c r="C27" s="58">
        <v>1385</v>
      </c>
      <c r="D27" s="58">
        <v>161</v>
      </c>
    </row>
    <row r="28" spans="1:4" ht="12.75">
      <c r="A28" s="145"/>
      <c r="B28" s="7">
        <v>64</v>
      </c>
      <c r="C28" s="58">
        <v>926</v>
      </c>
      <c r="D28" s="58">
        <v>184.5</v>
      </c>
    </row>
    <row r="29" spans="1:4" ht="12.75">
      <c r="A29" s="145"/>
      <c r="B29" s="7">
        <v>65</v>
      </c>
      <c r="C29" s="58">
        <v>1126</v>
      </c>
      <c r="D29" s="58">
        <v>134</v>
      </c>
    </row>
    <row r="30" spans="1:4" ht="12.75">
      <c r="A30" s="145"/>
      <c r="B30" s="7">
        <v>75</v>
      </c>
      <c r="C30" s="58">
        <v>1354</v>
      </c>
      <c r="D30" s="58">
        <v>170</v>
      </c>
    </row>
    <row r="31" spans="1:4" ht="12.75">
      <c r="A31" s="145"/>
      <c r="B31" s="7">
        <v>76</v>
      </c>
      <c r="C31" s="58">
        <v>860</v>
      </c>
      <c r="D31" s="58">
        <v>141</v>
      </c>
    </row>
    <row r="32" spans="1:4" ht="12.75">
      <c r="A32" s="145"/>
      <c r="B32" s="7">
        <v>78</v>
      </c>
      <c r="C32" s="58">
        <v>1880</v>
      </c>
      <c r="D32" s="58">
        <v>192</v>
      </c>
    </row>
    <row r="33" spans="1:4" ht="13.5" thickBot="1">
      <c r="A33" s="146"/>
      <c r="B33" s="59">
        <v>80</v>
      </c>
      <c r="C33" s="60">
        <v>1105</v>
      </c>
      <c r="D33" s="60">
        <v>131.6</v>
      </c>
    </row>
    <row r="34" spans="1:4" ht="12.75" customHeight="1">
      <c r="A34" s="141" t="s">
        <v>68</v>
      </c>
      <c r="B34" s="142"/>
      <c r="C34" s="139">
        <f>SUM(C8:C33)</f>
        <v>27409</v>
      </c>
      <c r="D34" s="139">
        <f>SUM(D8:D33)</f>
        <v>3598</v>
      </c>
    </row>
    <row r="35" spans="1:4" ht="12.75" customHeight="1" thickBot="1">
      <c r="A35" s="143"/>
      <c r="B35" s="144"/>
      <c r="C35" s="140"/>
      <c r="D35" s="140"/>
    </row>
    <row r="36" spans="1:4" ht="12.75">
      <c r="A36" s="147" t="s">
        <v>84</v>
      </c>
      <c r="B36" s="61">
        <v>1</v>
      </c>
      <c r="C36" s="62">
        <v>1100</v>
      </c>
      <c r="D36" s="62">
        <v>208.9</v>
      </c>
    </row>
    <row r="37" spans="1:4" ht="12.75">
      <c r="A37" s="148"/>
      <c r="B37" s="7">
        <v>20</v>
      </c>
      <c r="C37" s="58">
        <v>520</v>
      </c>
      <c r="D37" s="58">
        <v>88</v>
      </c>
    </row>
    <row r="38" spans="1:4" ht="12.75">
      <c r="A38" s="148"/>
      <c r="B38" s="7">
        <v>52</v>
      </c>
      <c r="C38" s="58">
        <v>1388</v>
      </c>
      <c r="D38" s="58">
        <v>179</v>
      </c>
    </row>
    <row r="39" spans="1:4" ht="12.75">
      <c r="A39" s="148"/>
      <c r="B39" s="7">
        <v>57</v>
      </c>
      <c r="C39" s="58">
        <v>450</v>
      </c>
      <c r="D39" s="58">
        <v>38.4</v>
      </c>
    </row>
    <row r="40" spans="1:4" ht="12.75">
      <c r="A40" s="148"/>
      <c r="B40" s="7">
        <v>81</v>
      </c>
      <c r="C40" s="58">
        <v>952</v>
      </c>
      <c r="D40" s="58">
        <v>147</v>
      </c>
    </row>
    <row r="41" spans="1:4" ht="12.75">
      <c r="A41" s="148"/>
      <c r="B41" s="7">
        <v>82</v>
      </c>
      <c r="C41" s="58">
        <v>952</v>
      </c>
      <c r="D41" s="58">
        <v>152.4</v>
      </c>
    </row>
    <row r="42" spans="1:4" ht="12.75">
      <c r="A42" s="148"/>
      <c r="B42" s="7">
        <v>83</v>
      </c>
      <c r="C42" s="58">
        <v>2884</v>
      </c>
      <c r="D42" s="58">
        <v>239</v>
      </c>
    </row>
    <row r="43" spans="1:4" ht="12.75">
      <c r="A43" s="148"/>
      <c r="B43" s="7">
        <v>89</v>
      </c>
      <c r="C43" s="58">
        <v>805</v>
      </c>
      <c r="D43" s="58">
        <v>109.8</v>
      </c>
    </row>
    <row r="44" spans="1:4" ht="13.5" customHeight="1" thickBot="1">
      <c r="A44" s="149"/>
      <c r="B44" s="59">
        <v>280</v>
      </c>
      <c r="C44" s="60">
        <v>1440</v>
      </c>
      <c r="D44" s="60">
        <v>132.6</v>
      </c>
    </row>
    <row r="45" spans="1:4" ht="28.5" customHeight="1" thickBot="1">
      <c r="A45" s="135" t="s">
        <v>69</v>
      </c>
      <c r="B45" s="136"/>
      <c r="C45" s="63">
        <f>SUM(C36:C44)</f>
        <v>10491</v>
      </c>
      <c r="D45" s="63">
        <f>SUM(D36:D44)</f>
        <v>1295.0999999999997</v>
      </c>
    </row>
    <row r="46" spans="1:8" ht="33.75" customHeight="1" thickBot="1">
      <c r="A46" s="137" t="s">
        <v>67</v>
      </c>
      <c r="B46" s="138"/>
      <c r="C46" s="82">
        <f>C34+C45</f>
        <v>37900</v>
      </c>
      <c r="D46" s="83">
        <f>D34+D45</f>
        <v>4893.099999999999</v>
      </c>
      <c r="F46" s="14"/>
      <c r="G46" s="185"/>
      <c r="H46" s="14"/>
    </row>
    <row r="47" ht="18" customHeight="1"/>
    <row r="49" ht="29.25" customHeight="1"/>
  </sheetData>
  <sheetProtection/>
  <mergeCells count="12">
    <mergeCell ref="A46:B46"/>
    <mergeCell ref="C34:C35"/>
    <mergeCell ref="D34:D35"/>
    <mergeCell ref="A34:B35"/>
    <mergeCell ref="A8:A33"/>
    <mergeCell ref="A36:A44"/>
    <mergeCell ref="A1:D1"/>
    <mergeCell ref="A2:D2"/>
    <mergeCell ref="A3:D3"/>
    <mergeCell ref="A6:D6"/>
    <mergeCell ref="A45:B45"/>
    <mergeCell ref="A4:D4"/>
  </mergeCells>
  <printOptions horizontalCentered="1" verticalCentered="1"/>
  <pageMargins left="0.7874015748031497" right="0.7874015748031497" top="0.3937007874015748" bottom="0.984251968503937" header="0.31496062992125984" footer="0.5118110236220472"/>
  <pageSetup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O108"/>
  <sheetViews>
    <sheetView zoomScalePageLayoutView="0" workbookViewId="0" topLeftCell="A16">
      <selection activeCell="Q49" sqref="Q49"/>
    </sheetView>
  </sheetViews>
  <sheetFormatPr defaultColWidth="9.140625" defaultRowHeight="12.75"/>
  <cols>
    <col min="1" max="1" width="2.8515625" style="0" customWidth="1"/>
    <col min="2" max="2" width="18.28125" style="0" customWidth="1"/>
    <col min="3" max="3" width="12.57421875" style="0" customWidth="1"/>
    <col min="4" max="4" width="12.8515625" style="0" customWidth="1"/>
    <col min="5" max="5" width="7.28125" style="0" customWidth="1"/>
    <col min="6" max="6" width="8.7109375" style="0" hidden="1" customWidth="1"/>
    <col min="7" max="7" width="17.57421875" style="0" customWidth="1"/>
    <col min="8" max="8" width="12.421875" style="0" customWidth="1"/>
    <col min="9" max="9" width="16.28125" style="0" customWidth="1"/>
    <col min="10" max="10" width="7.8515625" style="0" customWidth="1"/>
    <col min="11" max="11" width="11.140625" style="0" customWidth="1"/>
    <col min="12" max="13" width="12.00390625" style="0" customWidth="1"/>
    <col min="14" max="14" width="11.28125" style="0" customWidth="1"/>
    <col min="15" max="15" width="12.00390625" style="0" customWidth="1"/>
  </cols>
  <sheetData>
    <row r="1" spans="1:10" ht="17.25" customHeight="1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20"/>
    </row>
    <row r="2" spans="1:9" ht="18.75" customHeight="1">
      <c r="A2" s="164" t="s">
        <v>63</v>
      </c>
      <c r="B2" s="164"/>
      <c r="C2" s="164"/>
      <c r="D2" s="164"/>
      <c r="E2" s="164"/>
      <c r="F2" s="164"/>
      <c r="G2" s="164"/>
      <c r="H2" s="164"/>
      <c r="I2" s="164"/>
    </row>
    <row r="3" spans="1:9" ht="18.75" customHeight="1">
      <c r="A3" s="22"/>
      <c r="B3" s="164" t="s">
        <v>78</v>
      </c>
      <c r="C3" s="164"/>
      <c r="D3" s="164"/>
      <c r="E3" s="164"/>
      <c r="F3" s="164"/>
      <c r="G3" s="164"/>
      <c r="H3" s="164"/>
      <c r="I3" s="164"/>
    </row>
    <row r="4" spans="1:9" ht="18.75" customHeight="1">
      <c r="A4" s="22"/>
      <c r="B4" s="164" t="s">
        <v>64</v>
      </c>
      <c r="C4" s="164"/>
      <c r="D4" s="164"/>
      <c r="E4" s="164"/>
      <c r="F4" s="164"/>
      <c r="G4" s="164"/>
      <c r="H4" s="164"/>
      <c r="I4" s="164"/>
    </row>
    <row r="5" spans="1:9" ht="24.75" customHeight="1" thickBot="1">
      <c r="A5" s="22"/>
      <c r="B5" s="165" t="s">
        <v>70</v>
      </c>
      <c r="C5" s="165"/>
      <c r="D5" s="165"/>
      <c r="E5" s="22"/>
      <c r="F5" s="22"/>
      <c r="G5" s="165" t="s">
        <v>71</v>
      </c>
      <c r="H5" s="165"/>
      <c r="I5" s="165"/>
    </row>
    <row r="6" spans="1:9" ht="42.75" customHeight="1" thickBot="1">
      <c r="A6" s="15"/>
      <c r="B6" s="23" t="s">
        <v>1</v>
      </c>
      <c r="C6" s="24" t="s">
        <v>6</v>
      </c>
      <c r="D6" s="47" t="s">
        <v>7</v>
      </c>
      <c r="F6" s="15"/>
      <c r="G6" s="23" t="s">
        <v>1</v>
      </c>
      <c r="H6" s="24" t="s">
        <v>6</v>
      </c>
      <c r="I6" s="47" t="s">
        <v>7</v>
      </c>
    </row>
    <row r="7" spans="1:15" ht="13.5" customHeight="1">
      <c r="A7" s="15"/>
      <c r="B7" s="72" t="s">
        <v>9</v>
      </c>
      <c r="C7" s="66"/>
      <c r="D7" s="48">
        <v>99.7</v>
      </c>
      <c r="F7" s="15"/>
      <c r="G7" s="72" t="s">
        <v>8</v>
      </c>
      <c r="H7" s="66"/>
      <c r="I7" s="48">
        <v>75.7</v>
      </c>
      <c r="J7" s="25"/>
      <c r="L7" s="133"/>
      <c r="M7" s="133"/>
      <c r="N7" s="133"/>
      <c r="O7" s="133"/>
    </row>
    <row r="8" spans="1:15" ht="13.5" customHeight="1">
      <c r="A8" s="15"/>
      <c r="B8" s="73" t="s">
        <v>8</v>
      </c>
      <c r="C8" s="67"/>
      <c r="D8" s="49">
        <v>99.7</v>
      </c>
      <c r="F8" s="15"/>
      <c r="G8" s="73" t="s">
        <v>10</v>
      </c>
      <c r="H8" s="67"/>
      <c r="I8" s="49">
        <v>49.8</v>
      </c>
      <c r="J8" s="25"/>
      <c r="L8" s="133"/>
      <c r="M8" s="133"/>
      <c r="N8" s="133"/>
      <c r="O8" s="133"/>
    </row>
    <row r="9" spans="1:15" ht="13.5" customHeight="1">
      <c r="A9" s="15"/>
      <c r="B9" s="73" t="s">
        <v>12</v>
      </c>
      <c r="C9" s="67"/>
      <c r="D9" s="49">
        <v>61.7</v>
      </c>
      <c r="F9" s="15"/>
      <c r="G9" s="73" t="s">
        <v>11</v>
      </c>
      <c r="H9" s="67"/>
      <c r="I9" s="49">
        <v>70.52</v>
      </c>
      <c r="J9" s="25"/>
      <c r="L9" s="134"/>
      <c r="M9" s="134"/>
      <c r="N9" s="134"/>
      <c r="O9" s="134"/>
    </row>
    <row r="10" spans="1:10" ht="13.5" customHeight="1">
      <c r="A10" s="15"/>
      <c r="B10" s="73" t="s">
        <v>14</v>
      </c>
      <c r="C10" s="67"/>
      <c r="D10" s="49">
        <v>81.8</v>
      </c>
      <c r="F10" s="15"/>
      <c r="G10" s="73" t="s">
        <v>13</v>
      </c>
      <c r="H10" s="67"/>
      <c r="I10" s="49">
        <v>7</v>
      </c>
      <c r="J10" s="25"/>
    </row>
    <row r="11" spans="1:10" ht="13.5" customHeight="1">
      <c r="A11" s="15"/>
      <c r="B11" s="73" t="s">
        <v>16</v>
      </c>
      <c r="C11" s="67"/>
      <c r="D11" s="49">
        <v>99.4</v>
      </c>
      <c r="F11" s="15"/>
      <c r="G11" s="73" t="s">
        <v>22</v>
      </c>
      <c r="H11" s="67"/>
      <c r="I11" s="49">
        <v>77</v>
      </c>
      <c r="J11" s="25"/>
    </row>
    <row r="12" spans="1:10" ht="13.5" customHeight="1">
      <c r="A12" s="15"/>
      <c r="B12" s="73" t="s">
        <v>17</v>
      </c>
      <c r="C12" s="67"/>
      <c r="D12" s="49">
        <v>103.6</v>
      </c>
      <c r="F12" s="15"/>
      <c r="G12" s="73" t="s">
        <v>23</v>
      </c>
      <c r="H12" s="67"/>
      <c r="I12" s="49">
        <v>67.4</v>
      </c>
      <c r="J12" s="25"/>
    </row>
    <row r="13" spans="1:10" ht="13.5" customHeight="1">
      <c r="A13" s="15"/>
      <c r="B13" s="73" t="s">
        <v>19</v>
      </c>
      <c r="C13" s="67"/>
      <c r="D13" s="49">
        <v>99.4</v>
      </c>
      <c r="F13" s="15"/>
      <c r="G13" s="73" t="s">
        <v>24</v>
      </c>
      <c r="H13" s="67"/>
      <c r="I13" s="49">
        <v>20</v>
      </c>
      <c r="J13" s="25"/>
    </row>
    <row r="14" spans="1:10" ht="13.5" customHeight="1">
      <c r="A14" s="15"/>
      <c r="B14" s="73" t="s">
        <v>20</v>
      </c>
      <c r="C14" s="67"/>
      <c r="D14" s="49">
        <v>81.6</v>
      </c>
      <c r="F14" s="15"/>
      <c r="G14" s="74" t="s">
        <v>25</v>
      </c>
      <c r="H14" s="68">
        <v>895</v>
      </c>
      <c r="I14" s="49">
        <v>108</v>
      </c>
      <c r="J14" s="25"/>
    </row>
    <row r="15" spans="1:10" ht="13.5" customHeight="1">
      <c r="A15" s="15"/>
      <c r="B15" s="73" t="s">
        <v>10</v>
      </c>
      <c r="C15" s="67"/>
      <c r="D15" s="49">
        <v>81.6</v>
      </c>
      <c r="F15" s="15"/>
      <c r="G15" s="73" t="s">
        <v>26</v>
      </c>
      <c r="H15" s="67"/>
      <c r="I15" s="49">
        <v>73.3</v>
      </c>
      <c r="J15" s="25"/>
    </row>
    <row r="16" spans="1:10" ht="13.5" customHeight="1">
      <c r="A16" s="15"/>
      <c r="B16" s="73" t="s">
        <v>21</v>
      </c>
      <c r="C16" s="67"/>
      <c r="D16" s="49">
        <v>114</v>
      </c>
      <c r="F16" s="15"/>
      <c r="G16" s="73" t="s">
        <v>27</v>
      </c>
      <c r="H16" s="67"/>
      <c r="I16" s="49">
        <v>26</v>
      </c>
      <c r="J16" s="25"/>
    </row>
    <row r="17" spans="1:10" ht="13.5" customHeight="1">
      <c r="A17" s="15"/>
      <c r="B17" s="73" t="s">
        <v>11</v>
      </c>
      <c r="C17" s="67"/>
      <c r="D17" s="49">
        <v>77.8</v>
      </c>
      <c r="F17" s="15"/>
      <c r="G17" s="73" t="s">
        <v>29</v>
      </c>
      <c r="H17" s="67"/>
      <c r="I17" s="49">
        <v>12.7</v>
      </c>
      <c r="J17" s="25"/>
    </row>
    <row r="18" spans="1:10" ht="13.5" customHeight="1">
      <c r="A18" s="15"/>
      <c r="B18" s="73" t="s">
        <v>15</v>
      </c>
      <c r="C18" s="67"/>
      <c r="D18" s="49">
        <v>81.4</v>
      </c>
      <c r="F18" s="15"/>
      <c r="G18" s="73" t="s">
        <v>30</v>
      </c>
      <c r="H18" s="69"/>
      <c r="I18" s="54">
        <v>50</v>
      </c>
      <c r="J18" s="64"/>
    </row>
    <row r="19" spans="1:10" ht="13.5" customHeight="1">
      <c r="A19" s="15"/>
      <c r="B19" s="73" t="s">
        <v>18</v>
      </c>
      <c r="C19" s="67"/>
      <c r="D19" s="49">
        <v>121.4</v>
      </c>
      <c r="F19" s="15"/>
      <c r="G19" s="73" t="s">
        <v>33</v>
      </c>
      <c r="H19" s="69"/>
      <c r="I19" s="52">
        <v>49</v>
      </c>
      <c r="J19" s="25"/>
    </row>
    <row r="20" spans="1:10" ht="13.5" customHeight="1">
      <c r="A20" s="15"/>
      <c r="B20" s="73" t="s">
        <v>22</v>
      </c>
      <c r="C20" s="67"/>
      <c r="D20" s="49">
        <v>200.8</v>
      </c>
      <c r="F20" s="15"/>
      <c r="G20" s="73" t="s">
        <v>37</v>
      </c>
      <c r="H20" s="69"/>
      <c r="I20" s="53">
        <v>60</v>
      </c>
      <c r="J20" s="25"/>
    </row>
    <row r="21" spans="1:10" ht="13.5" customHeight="1">
      <c r="A21" s="15"/>
      <c r="B21" s="73" t="s">
        <v>23</v>
      </c>
      <c r="C21" s="67"/>
      <c r="D21" s="49">
        <v>79.8</v>
      </c>
      <c r="F21" s="15"/>
      <c r="G21" s="73" t="s">
        <v>39</v>
      </c>
      <c r="H21" s="69"/>
      <c r="I21" s="53">
        <v>60</v>
      </c>
      <c r="J21" s="25"/>
    </row>
    <row r="22" spans="1:10" ht="13.5" customHeight="1">
      <c r="A22" s="15"/>
      <c r="B22" s="73" t="s">
        <v>24</v>
      </c>
      <c r="C22" s="67"/>
      <c r="D22" s="49">
        <v>110.47</v>
      </c>
      <c r="F22" s="15"/>
      <c r="G22" s="74" t="s">
        <v>40</v>
      </c>
      <c r="H22" s="70"/>
      <c r="I22" s="53">
        <v>52.5</v>
      </c>
      <c r="J22" s="25"/>
    </row>
    <row r="23" spans="1:10" ht="13.5" customHeight="1">
      <c r="A23" s="15"/>
      <c r="B23" s="73" t="s">
        <v>25</v>
      </c>
      <c r="C23" s="67"/>
      <c r="D23" s="49">
        <v>79.6</v>
      </c>
      <c r="F23" s="15"/>
      <c r="G23" s="73" t="s">
        <v>44</v>
      </c>
      <c r="H23" s="69"/>
      <c r="I23" s="54">
        <v>24.5</v>
      </c>
      <c r="J23" s="25"/>
    </row>
    <row r="24" spans="1:10" ht="13.5" customHeight="1">
      <c r="A24" s="15"/>
      <c r="B24" s="73" t="s">
        <v>28</v>
      </c>
      <c r="C24" s="77"/>
      <c r="D24" s="50">
        <v>61.7</v>
      </c>
      <c r="F24" s="15"/>
      <c r="G24" s="73" t="s">
        <v>45</v>
      </c>
      <c r="H24" s="69"/>
      <c r="I24" s="54">
        <v>20</v>
      </c>
      <c r="J24" s="26"/>
    </row>
    <row r="25" spans="1:10" ht="13.5" customHeight="1">
      <c r="A25" s="15"/>
      <c r="B25" s="73" t="s">
        <v>30</v>
      </c>
      <c r="C25" s="69"/>
      <c r="D25" s="51">
        <v>74</v>
      </c>
      <c r="F25" s="15"/>
      <c r="G25" s="73" t="s">
        <v>49</v>
      </c>
      <c r="H25" s="69"/>
      <c r="I25" s="54">
        <v>6</v>
      </c>
      <c r="J25" s="25"/>
    </row>
    <row r="26" spans="1:10" ht="13.5" customHeight="1">
      <c r="A26" s="15"/>
      <c r="B26" s="73" t="s">
        <v>31</v>
      </c>
      <c r="C26" s="69"/>
      <c r="D26" s="52">
        <v>99.7</v>
      </c>
      <c r="F26" s="16"/>
      <c r="G26" s="73" t="s">
        <v>60</v>
      </c>
      <c r="H26" s="70"/>
      <c r="I26" s="54">
        <v>24</v>
      </c>
      <c r="J26" s="25"/>
    </row>
    <row r="27" spans="1:10" ht="13.5" customHeight="1">
      <c r="A27" s="15"/>
      <c r="B27" s="73" t="s">
        <v>32</v>
      </c>
      <c r="C27" s="69"/>
      <c r="D27" s="52">
        <v>74.3</v>
      </c>
      <c r="F27" s="16"/>
      <c r="G27" s="73" t="s">
        <v>61</v>
      </c>
      <c r="H27" s="70"/>
      <c r="I27" s="54">
        <v>24</v>
      </c>
      <c r="J27" s="25"/>
    </row>
    <row r="28" spans="1:10" ht="13.5" customHeight="1" thickBot="1">
      <c r="A28" s="15"/>
      <c r="B28" s="73" t="s">
        <v>33</v>
      </c>
      <c r="C28" s="69"/>
      <c r="D28" s="52">
        <v>70.6</v>
      </c>
      <c r="F28" s="16"/>
      <c r="G28" s="75" t="s">
        <v>59</v>
      </c>
      <c r="H28" s="71"/>
      <c r="I28" s="56">
        <v>39.1</v>
      </c>
      <c r="J28" s="25"/>
    </row>
    <row r="29" spans="1:10" ht="13.5" customHeight="1" thickBot="1">
      <c r="A29" s="15"/>
      <c r="B29" s="73" t="s">
        <v>34</v>
      </c>
      <c r="C29" s="69"/>
      <c r="D29" s="52">
        <v>86.8</v>
      </c>
      <c r="F29" s="16"/>
      <c r="G29" s="76" t="s">
        <v>0</v>
      </c>
      <c r="H29" s="46">
        <f>SUM(H7:H28)</f>
        <v>895</v>
      </c>
      <c r="I29" s="65">
        <f>SUM(I7:I28)</f>
        <v>996.52</v>
      </c>
      <c r="J29" s="25"/>
    </row>
    <row r="30" spans="1:10" ht="13.5" customHeight="1">
      <c r="A30" s="16"/>
      <c r="B30" s="73" t="s">
        <v>35</v>
      </c>
      <c r="C30" s="69"/>
      <c r="D30" s="52">
        <v>78</v>
      </c>
      <c r="F30" s="16"/>
      <c r="G30" s="32"/>
      <c r="H30" s="37"/>
      <c r="I30" s="39"/>
      <c r="J30" s="25"/>
    </row>
    <row r="31" spans="1:10" ht="13.5" customHeight="1">
      <c r="A31" s="16"/>
      <c r="B31" s="73" t="s">
        <v>36</v>
      </c>
      <c r="C31" s="78"/>
      <c r="D31" s="53">
        <v>81.7</v>
      </c>
      <c r="F31" s="16"/>
      <c r="G31" s="32"/>
      <c r="H31" s="44"/>
      <c r="I31" s="40"/>
      <c r="J31" s="25"/>
    </row>
    <row r="32" spans="1:10" ht="13.5" customHeight="1" thickBot="1">
      <c r="A32" s="16"/>
      <c r="B32" s="73" t="s">
        <v>38</v>
      </c>
      <c r="C32" s="78"/>
      <c r="D32" s="53">
        <v>81.7</v>
      </c>
      <c r="F32" s="16"/>
      <c r="G32" s="93" t="s">
        <v>79</v>
      </c>
      <c r="H32" s="93"/>
      <c r="I32" s="93"/>
      <c r="J32" s="25"/>
    </row>
    <row r="33" spans="1:10" ht="13.5" customHeight="1">
      <c r="A33" s="16"/>
      <c r="B33" s="73" t="s">
        <v>41</v>
      </c>
      <c r="C33" s="78"/>
      <c r="D33" s="53">
        <v>24.8</v>
      </c>
      <c r="F33" s="16"/>
      <c r="G33" s="166"/>
      <c r="H33" s="167"/>
      <c r="I33" s="168"/>
      <c r="J33" s="25"/>
    </row>
    <row r="34" spans="1:10" ht="13.5" customHeight="1">
      <c r="A34" s="16"/>
      <c r="B34" s="73" t="s">
        <v>42</v>
      </c>
      <c r="C34" s="78"/>
      <c r="D34" s="53">
        <v>38.5</v>
      </c>
      <c r="F34" s="16"/>
      <c r="G34" s="89" t="s">
        <v>9</v>
      </c>
      <c r="H34" s="86">
        <v>0</v>
      </c>
      <c r="I34" s="90">
        <v>83.4</v>
      </c>
      <c r="J34" s="25"/>
    </row>
    <row r="35" spans="1:10" ht="13.5" customHeight="1">
      <c r="A35" s="16"/>
      <c r="B35" s="73" t="s">
        <v>43</v>
      </c>
      <c r="C35" s="69"/>
      <c r="D35" s="53">
        <v>121.5</v>
      </c>
      <c r="F35" s="16"/>
      <c r="G35" s="92" t="s">
        <v>0</v>
      </c>
      <c r="H35" s="95">
        <v>0</v>
      </c>
      <c r="I35" s="91">
        <v>83.4</v>
      </c>
      <c r="J35" s="25"/>
    </row>
    <row r="36" spans="1:10" ht="13.5" customHeight="1">
      <c r="A36" s="16"/>
      <c r="B36" s="73" t="s">
        <v>74</v>
      </c>
      <c r="C36" s="69"/>
      <c r="D36" s="53">
        <v>5.6</v>
      </c>
      <c r="F36" s="16"/>
      <c r="G36" s="45"/>
      <c r="H36" s="37"/>
      <c r="I36" s="40"/>
      <c r="J36" s="25"/>
    </row>
    <row r="37" spans="1:10" ht="13.5" customHeight="1">
      <c r="A37" s="16"/>
      <c r="B37" s="73" t="s">
        <v>75</v>
      </c>
      <c r="C37" s="69"/>
      <c r="D37" s="53">
        <v>5.6</v>
      </c>
      <c r="F37" s="16"/>
      <c r="G37" s="45"/>
      <c r="H37" s="37"/>
      <c r="I37" s="40"/>
      <c r="J37" s="25"/>
    </row>
    <row r="38" spans="1:10" ht="13.5" customHeight="1">
      <c r="A38" s="16"/>
      <c r="B38" s="73" t="s">
        <v>44</v>
      </c>
      <c r="C38" s="69"/>
      <c r="D38" s="53">
        <v>5.6</v>
      </c>
      <c r="F38" s="16"/>
      <c r="G38" s="169" t="s">
        <v>80</v>
      </c>
      <c r="H38" s="170"/>
      <c r="I38" s="170"/>
      <c r="J38" s="25"/>
    </row>
    <row r="39" spans="1:10" ht="13.5" customHeight="1">
      <c r="A39" s="16"/>
      <c r="B39" s="73" t="s">
        <v>76</v>
      </c>
      <c r="C39" s="69"/>
      <c r="D39" s="53">
        <v>5.6</v>
      </c>
      <c r="F39" s="16"/>
      <c r="G39" s="166"/>
      <c r="H39" s="167"/>
      <c r="I39" s="168"/>
      <c r="J39" s="25"/>
    </row>
    <row r="40" spans="1:10" ht="13.5" customHeight="1">
      <c r="A40" s="16"/>
      <c r="B40" s="73" t="s">
        <v>45</v>
      </c>
      <c r="C40" s="69"/>
      <c r="D40" s="53">
        <v>5.6</v>
      </c>
      <c r="F40" s="16"/>
      <c r="G40" s="6" t="s">
        <v>9</v>
      </c>
      <c r="H40" s="88">
        <v>0</v>
      </c>
      <c r="I40" s="87">
        <v>54</v>
      </c>
      <c r="J40" s="25"/>
    </row>
    <row r="41" spans="1:10" ht="13.5" customHeight="1">
      <c r="A41" s="16"/>
      <c r="B41" s="73" t="s">
        <v>77</v>
      </c>
      <c r="C41" s="69"/>
      <c r="D41" s="53">
        <v>5.6</v>
      </c>
      <c r="F41" s="16"/>
      <c r="G41" s="6" t="s">
        <v>12</v>
      </c>
      <c r="H41" s="88">
        <v>0</v>
      </c>
      <c r="I41" s="87">
        <v>17.7</v>
      </c>
      <c r="J41" s="25"/>
    </row>
    <row r="42" spans="1:10" ht="13.5" customHeight="1">
      <c r="A42" s="16"/>
      <c r="B42" s="74" t="s">
        <v>46</v>
      </c>
      <c r="C42" s="78">
        <v>1313</v>
      </c>
      <c r="D42" s="53">
        <v>120.4</v>
      </c>
      <c r="F42" s="16"/>
      <c r="G42" s="92" t="s">
        <v>0</v>
      </c>
      <c r="H42" s="94">
        <f>SUM(H39:H40)</f>
        <v>0</v>
      </c>
      <c r="I42" s="94">
        <f>SUM(I40:I41)</f>
        <v>71.7</v>
      </c>
      <c r="J42" s="25"/>
    </row>
    <row r="43" spans="1:14" ht="13.5" customHeight="1">
      <c r="A43" s="16"/>
      <c r="B43" s="74" t="s">
        <v>47</v>
      </c>
      <c r="C43" s="78">
        <v>901</v>
      </c>
      <c r="D43" s="53"/>
      <c r="F43" s="16"/>
      <c r="G43" s="45"/>
      <c r="H43" s="44"/>
      <c r="I43" s="40"/>
      <c r="J43" s="25"/>
      <c r="K43" s="14"/>
      <c r="L43" s="14"/>
      <c r="M43" s="14"/>
      <c r="N43" s="14"/>
    </row>
    <row r="44" spans="1:10" ht="13.5" customHeight="1">
      <c r="A44" s="16"/>
      <c r="B44" s="74" t="s">
        <v>48</v>
      </c>
      <c r="C44" s="78">
        <v>901</v>
      </c>
      <c r="D44" s="53"/>
      <c r="F44" s="16"/>
      <c r="G44" s="45"/>
      <c r="H44" s="44"/>
      <c r="I44" s="40"/>
      <c r="J44" s="25"/>
    </row>
    <row r="45" spans="1:10" ht="13.5" customHeight="1">
      <c r="A45" s="16"/>
      <c r="B45" s="74" t="s">
        <v>49</v>
      </c>
      <c r="C45" s="79">
        <v>901</v>
      </c>
      <c r="D45" s="53"/>
      <c r="F45" s="16"/>
      <c r="G45" s="45"/>
      <c r="H45" s="40"/>
      <c r="I45" s="40"/>
      <c r="J45" s="25"/>
    </row>
    <row r="46" spans="1:10" ht="13.5" customHeight="1">
      <c r="A46" s="16"/>
      <c r="B46" s="74" t="s">
        <v>50</v>
      </c>
      <c r="C46" s="79">
        <v>901</v>
      </c>
      <c r="D46" s="53"/>
      <c r="F46" s="16"/>
      <c r="G46" s="45"/>
      <c r="H46" s="40"/>
      <c r="I46" s="40"/>
      <c r="J46" s="25"/>
    </row>
    <row r="47" spans="1:10" ht="13.5" customHeight="1">
      <c r="A47" s="16"/>
      <c r="B47" s="74" t="s">
        <v>51</v>
      </c>
      <c r="C47" s="78">
        <v>900</v>
      </c>
      <c r="D47" s="53">
        <v>11.6</v>
      </c>
      <c r="F47" s="16"/>
      <c r="G47" s="45"/>
      <c r="H47" s="44"/>
      <c r="I47" s="40"/>
      <c r="J47" s="25"/>
    </row>
    <row r="48" spans="1:10" ht="13.5" customHeight="1">
      <c r="A48" s="16"/>
      <c r="B48" s="74" t="s">
        <v>52</v>
      </c>
      <c r="C48" s="78">
        <v>900</v>
      </c>
      <c r="D48" s="53">
        <v>110</v>
      </c>
      <c r="F48" s="16"/>
      <c r="G48" s="45"/>
      <c r="H48" s="44"/>
      <c r="I48" s="40"/>
      <c r="J48" s="25"/>
    </row>
    <row r="49" spans="1:10" ht="13.5" customHeight="1">
      <c r="A49" s="16"/>
      <c r="B49" s="74" t="s">
        <v>53</v>
      </c>
      <c r="C49" s="78">
        <v>900</v>
      </c>
      <c r="D49" s="53"/>
      <c r="F49" s="16"/>
      <c r="G49" s="45"/>
      <c r="H49" s="44"/>
      <c r="I49" s="40"/>
      <c r="J49" s="25"/>
    </row>
    <row r="50" spans="1:10" ht="13.5" customHeight="1">
      <c r="A50" s="16"/>
      <c r="B50" s="74" t="s">
        <v>54</v>
      </c>
      <c r="C50" s="78">
        <v>900</v>
      </c>
      <c r="D50" s="53"/>
      <c r="F50" s="16"/>
      <c r="G50" s="45"/>
      <c r="H50" s="44"/>
      <c r="I50" s="40"/>
      <c r="J50" s="25"/>
    </row>
    <row r="51" spans="1:10" ht="13.5" customHeight="1" thickBot="1">
      <c r="A51" s="16"/>
      <c r="B51" s="74" t="s">
        <v>55</v>
      </c>
      <c r="C51" s="78">
        <v>900</v>
      </c>
      <c r="D51" s="54"/>
      <c r="F51" s="16"/>
      <c r="G51" s="45"/>
      <c r="H51" s="44"/>
      <c r="I51" s="38"/>
      <c r="J51" s="25"/>
    </row>
    <row r="52" spans="1:10" ht="13.5" customHeight="1">
      <c r="A52" s="16"/>
      <c r="B52" s="74" t="s">
        <v>56</v>
      </c>
      <c r="C52" s="80">
        <v>1216</v>
      </c>
      <c r="D52" s="54"/>
      <c r="F52" s="16"/>
      <c r="G52" s="45"/>
      <c r="H52" s="151" t="s">
        <v>6</v>
      </c>
      <c r="I52" s="154" t="s">
        <v>7</v>
      </c>
      <c r="J52" s="25"/>
    </row>
    <row r="53" spans="1:10" ht="13.5" customHeight="1">
      <c r="A53" s="16"/>
      <c r="B53" s="73" t="s">
        <v>57</v>
      </c>
      <c r="C53" s="70"/>
      <c r="D53" s="54">
        <v>60.2</v>
      </c>
      <c r="F53" s="16"/>
      <c r="H53" s="152"/>
      <c r="I53" s="155"/>
      <c r="J53" s="25"/>
    </row>
    <row r="54" spans="1:12" s="4" customFormat="1" ht="13.5" customHeight="1" thickBot="1">
      <c r="A54" s="17"/>
      <c r="B54" s="73" t="s">
        <v>58</v>
      </c>
      <c r="C54" s="70"/>
      <c r="D54" s="54">
        <v>72</v>
      </c>
      <c r="F54" s="16"/>
      <c r="G54" s="45"/>
      <c r="H54" s="153"/>
      <c r="I54" s="156"/>
      <c r="J54" s="27"/>
      <c r="K54" s="14"/>
      <c r="L54" s="14"/>
    </row>
    <row r="55" spans="2:12" ht="13.5" customHeight="1" thickBot="1">
      <c r="B55" s="75" t="s">
        <v>59</v>
      </c>
      <c r="C55" s="81"/>
      <c r="D55" s="55">
        <v>270.5</v>
      </c>
      <c r="G55" s="157" t="s">
        <v>72</v>
      </c>
      <c r="H55" s="159">
        <f>C56+H29+H35+H42</f>
        <v>11528</v>
      </c>
      <c r="I55" s="161">
        <f>D56+I29+I35+I42</f>
        <v>4396.989999999999</v>
      </c>
      <c r="J55" s="25"/>
      <c r="K55" s="14"/>
      <c r="L55" s="14"/>
    </row>
    <row r="56" spans="2:12" ht="18" customHeight="1" thickBot="1">
      <c r="B56" s="18" t="s">
        <v>0</v>
      </c>
      <c r="C56" s="84">
        <f>SUM(C7:C55)</f>
        <v>10633</v>
      </c>
      <c r="D56" s="85">
        <f>SUM(D7:D55)</f>
        <v>3245.3699999999994</v>
      </c>
      <c r="G56" s="158"/>
      <c r="H56" s="160"/>
      <c r="I56" s="162"/>
      <c r="J56" s="28"/>
      <c r="K56" s="14"/>
      <c r="L56" s="14"/>
    </row>
    <row r="57" spans="7:12" ht="13.5" customHeight="1">
      <c r="G57" s="171"/>
      <c r="H57" s="31"/>
      <c r="I57" s="31"/>
      <c r="J57" s="28"/>
      <c r="K57" s="14"/>
      <c r="L57" s="14"/>
    </row>
    <row r="58" spans="7:12" ht="13.5" customHeight="1">
      <c r="G58" s="171"/>
      <c r="H58" s="29"/>
      <c r="I58" s="29"/>
      <c r="J58" s="30"/>
      <c r="K58" s="14"/>
      <c r="L58" s="14"/>
    </row>
    <row r="59" spans="7:10" ht="13.5" customHeight="1">
      <c r="G59" s="1"/>
      <c r="H59" s="30"/>
      <c r="I59" s="30"/>
      <c r="J59" s="30"/>
    </row>
    <row r="60" spans="7:10" ht="13.5" customHeight="1">
      <c r="G60" s="150"/>
      <c r="H60" s="150"/>
      <c r="I60" s="150"/>
      <c r="J60" s="30"/>
    </row>
    <row r="61" spans="7:10" ht="12.75">
      <c r="G61" s="32"/>
      <c r="H61" s="33"/>
      <c r="I61" s="35"/>
      <c r="J61" s="28"/>
    </row>
    <row r="62" spans="7:10" ht="12.75">
      <c r="G62" s="32"/>
      <c r="H62" s="33"/>
      <c r="I62" s="35"/>
      <c r="J62" s="28"/>
    </row>
    <row r="63" spans="7:10" ht="12.75">
      <c r="G63" s="32"/>
      <c r="H63" s="33"/>
      <c r="I63" s="35"/>
      <c r="J63" s="28"/>
    </row>
    <row r="64" spans="1:10" ht="16.5" customHeight="1">
      <c r="A64" s="20"/>
      <c r="G64" s="32"/>
      <c r="H64" s="33"/>
      <c r="I64" s="35"/>
      <c r="J64" s="28"/>
    </row>
    <row r="65" spans="1:10" ht="12.75">
      <c r="A65" s="15"/>
      <c r="G65" s="32"/>
      <c r="H65" s="33"/>
      <c r="I65" s="35"/>
      <c r="J65" s="28"/>
    </row>
    <row r="66" spans="7:10" ht="15" customHeight="1">
      <c r="G66" s="32"/>
      <c r="H66" s="33"/>
      <c r="I66" s="35"/>
      <c r="J66" s="28"/>
    </row>
    <row r="67" spans="7:10" ht="15" customHeight="1">
      <c r="G67" s="32"/>
      <c r="H67" s="33"/>
      <c r="I67" s="35"/>
      <c r="J67" s="28"/>
    </row>
    <row r="68" spans="7:10" ht="15" customHeight="1">
      <c r="G68" s="32"/>
      <c r="H68" s="33"/>
      <c r="I68" s="35"/>
      <c r="J68" s="28"/>
    </row>
    <row r="69" spans="7:9" ht="15" customHeight="1">
      <c r="G69" s="32"/>
      <c r="H69" s="33"/>
      <c r="I69" s="35"/>
    </row>
    <row r="70" spans="7:9" ht="15" customHeight="1">
      <c r="G70" s="32"/>
      <c r="H70" s="33"/>
      <c r="I70" s="35"/>
    </row>
    <row r="71" spans="7:9" ht="15" customHeight="1">
      <c r="G71" s="32"/>
      <c r="H71" s="33"/>
      <c r="I71" s="35"/>
    </row>
    <row r="72" spans="7:9" ht="15" customHeight="1">
      <c r="G72" s="32"/>
      <c r="H72" s="33"/>
      <c r="I72" s="35"/>
    </row>
    <row r="73" spans="7:9" ht="15" customHeight="1">
      <c r="G73" s="32"/>
      <c r="H73" s="42"/>
      <c r="I73" s="43"/>
    </row>
    <row r="74" spans="7:9" ht="15" customHeight="1">
      <c r="G74" s="32"/>
      <c r="H74" s="37"/>
      <c r="I74" s="34"/>
    </row>
    <row r="75" spans="7:9" ht="15" customHeight="1">
      <c r="G75" s="32"/>
      <c r="H75" s="37"/>
      <c r="I75" s="39"/>
    </row>
    <row r="76" spans="7:9" ht="15" customHeight="1">
      <c r="G76" s="32"/>
      <c r="H76" s="37"/>
      <c r="I76" s="39"/>
    </row>
    <row r="77" spans="7:9" ht="15" customHeight="1">
      <c r="G77" s="32"/>
      <c r="H77" s="37"/>
      <c r="I77" s="39"/>
    </row>
    <row r="78" spans="7:9" ht="15" customHeight="1">
      <c r="G78" s="32"/>
      <c r="H78" s="37"/>
      <c r="I78" s="39"/>
    </row>
    <row r="79" spans="7:9" ht="15" customHeight="1">
      <c r="G79" s="32"/>
      <c r="H79" s="37"/>
      <c r="I79" s="39"/>
    </row>
    <row r="80" spans="2:9" ht="15" customHeight="1">
      <c r="B80" s="19"/>
      <c r="C80" s="21"/>
      <c r="D80" s="19"/>
      <c r="G80" s="32"/>
      <c r="H80" s="44"/>
      <c r="I80" s="40"/>
    </row>
    <row r="81" spans="7:9" ht="12.75">
      <c r="G81" s="32"/>
      <c r="H81" s="44"/>
      <c r="I81" s="40"/>
    </row>
    <row r="82" spans="7:9" ht="12.75">
      <c r="G82" s="32"/>
      <c r="H82" s="44"/>
      <c r="I82" s="40"/>
    </row>
    <row r="83" spans="7:9" ht="12.75">
      <c r="G83" s="32"/>
      <c r="H83" s="44"/>
      <c r="I83" s="40"/>
    </row>
    <row r="84" spans="7:9" ht="12.75">
      <c r="G84" s="32"/>
      <c r="H84" s="44"/>
      <c r="I84" s="40"/>
    </row>
    <row r="85" spans="7:9" ht="12.75">
      <c r="G85" s="32"/>
      <c r="H85" s="37"/>
      <c r="I85" s="40"/>
    </row>
    <row r="86" spans="7:9" ht="12.75">
      <c r="G86" s="36"/>
      <c r="H86" s="44"/>
      <c r="I86" s="40"/>
    </row>
    <row r="87" spans="7:9" ht="12.75">
      <c r="G87" s="36"/>
      <c r="H87" s="44"/>
      <c r="I87" s="40"/>
    </row>
    <row r="88" spans="7:9" ht="12.75">
      <c r="G88" s="36"/>
      <c r="H88" s="44"/>
      <c r="I88" s="40"/>
    </row>
    <row r="89" spans="7:9" ht="12.75">
      <c r="G89" s="36"/>
      <c r="H89" s="40"/>
      <c r="I89" s="40"/>
    </row>
    <row r="90" spans="7:9" ht="12.75">
      <c r="G90" s="36"/>
      <c r="H90" s="40"/>
      <c r="I90" s="40"/>
    </row>
    <row r="91" spans="7:9" ht="12.75">
      <c r="G91" s="36"/>
      <c r="H91" s="44"/>
      <c r="I91" s="40"/>
    </row>
    <row r="92" spans="7:9" ht="12.75">
      <c r="G92" s="36"/>
      <c r="H92" s="44"/>
      <c r="I92" s="40"/>
    </row>
    <row r="93" spans="7:9" ht="12.75">
      <c r="G93" s="36"/>
      <c r="H93" s="44"/>
      <c r="I93" s="40"/>
    </row>
    <row r="94" spans="7:9" ht="12.75">
      <c r="G94" s="36"/>
      <c r="H94" s="44"/>
      <c r="I94" s="40"/>
    </row>
    <row r="95" spans="7:9" ht="12.75">
      <c r="G95" s="36"/>
      <c r="H95" s="44"/>
      <c r="I95" s="38"/>
    </row>
    <row r="96" spans="7:9" ht="12.75">
      <c r="G96" s="36"/>
      <c r="H96" s="38"/>
      <c r="I96" s="38"/>
    </row>
    <row r="97" spans="7:9" ht="12.75">
      <c r="G97" s="32"/>
      <c r="H97" s="41"/>
      <c r="I97" s="38"/>
    </row>
    <row r="98" spans="7:9" ht="12.75">
      <c r="G98" s="32"/>
      <c r="H98" s="41"/>
      <c r="I98" s="38"/>
    </row>
    <row r="99" spans="7:9" ht="12.75">
      <c r="G99" s="32"/>
      <c r="H99" s="41"/>
      <c r="I99" s="38"/>
    </row>
    <row r="100" spans="7:9" ht="12.75">
      <c r="G100" s="32"/>
      <c r="H100" s="41"/>
      <c r="I100" s="38"/>
    </row>
    <row r="101" spans="7:9" ht="12.75">
      <c r="G101" s="32"/>
      <c r="H101" s="41"/>
      <c r="I101" s="38"/>
    </row>
    <row r="102" spans="7:9" ht="12.75">
      <c r="G102" s="32"/>
      <c r="H102" s="41"/>
      <c r="I102" s="38"/>
    </row>
    <row r="103" spans="7:9" ht="12.75">
      <c r="G103" s="32"/>
      <c r="H103" s="41"/>
      <c r="I103" s="38"/>
    </row>
    <row r="104" spans="7:9" ht="12.75">
      <c r="G104" s="32"/>
      <c r="H104" s="41"/>
      <c r="I104" s="38"/>
    </row>
    <row r="105" spans="7:9" ht="12.75">
      <c r="G105" s="32"/>
      <c r="H105" s="41"/>
      <c r="I105" s="38"/>
    </row>
    <row r="106" spans="7:9" ht="12.75">
      <c r="G106" s="32"/>
      <c r="H106" s="41"/>
      <c r="I106" s="38"/>
    </row>
    <row r="107" spans="7:9" ht="12.75">
      <c r="G107" s="32"/>
      <c r="H107" s="41"/>
      <c r="I107" s="38"/>
    </row>
    <row r="108" spans="7:9" ht="15">
      <c r="G108" s="19"/>
      <c r="H108" s="29"/>
      <c r="I108" s="29"/>
    </row>
  </sheetData>
  <sheetProtection/>
  <mergeCells count="19">
    <mergeCell ref="G33:I33"/>
    <mergeCell ref="G39:I39"/>
    <mergeCell ref="G38:I38"/>
    <mergeCell ref="L9:O9"/>
    <mergeCell ref="B5:D5"/>
    <mergeCell ref="G57:G58"/>
    <mergeCell ref="A1:I1"/>
    <mergeCell ref="A2:I2"/>
    <mergeCell ref="G5:I5"/>
    <mergeCell ref="B4:I4"/>
    <mergeCell ref="L7:O7"/>
    <mergeCell ref="L8:O8"/>
    <mergeCell ref="B3:I3"/>
    <mergeCell ref="G60:I60"/>
    <mergeCell ref="H52:H54"/>
    <mergeCell ref="I52:I54"/>
    <mergeCell ref="G55:G56"/>
    <mergeCell ref="H55:H56"/>
    <mergeCell ref="I55:I56"/>
  </mergeCells>
  <printOptions/>
  <pageMargins left="0.8267716535433072" right="0.2362204724409449" top="0.7480314960629921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K55"/>
  <sheetViews>
    <sheetView zoomScalePageLayoutView="0" workbookViewId="0" topLeftCell="A22">
      <selection activeCell="D65" sqref="D65"/>
    </sheetView>
  </sheetViews>
  <sheetFormatPr defaultColWidth="9.140625" defaultRowHeight="12.75"/>
  <cols>
    <col min="1" max="1" width="15.8515625" style="0" customWidth="1"/>
    <col min="2" max="2" width="17.57421875" style="0" customWidth="1"/>
    <col min="3" max="3" width="16.7109375" style="0" customWidth="1"/>
    <col min="4" max="4" width="21.421875" style="0" customWidth="1"/>
  </cols>
  <sheetData>
    <row r="1" spans="1:5" ht="12.75">
      <c r="A1" s="133" t="s">
        <v>73</v>
      </c>
      <c r="B1" s="133"/>
      <c r="C1" s="133"/>
      <c r="D1" s="133"/>
      <c r="E1" s="12"/>
    </row>
    <row r="2" spans="1:5" ht="12.75">
      <c r="A2" s="133" t="s">
        <v>5</v>
      </c>
      <c r="B2" s="133"/>
      <c r="C2" s="133"/>
      <c r="D2" s="133"/>
      <c r="E2" s="12"/>
    </row>
    <row r="3" spans="1:5" ht="12.75">
      <c r="A3" s="134" t="s">
        <v>65</v>
      </c>
      <c r="B3" s="134"/>
      <c r="C3" s="134"/>
      <c r="D3" s="134"/>
      <c r="E3" s="5"/>
    </row>
    <row r="4" spans="1:5" ht="12.75">
      <c r="A4" s="134" t="s">
        <v>81</v>
      </c>
      <c r="B4" s="134"/>
      <c r="C4" s="134"/>
      <c r="D4" s="134"/>
      <c r="E4" s="5"/>
    </row>
    <row r="5" spans="1:5" ht="12.75">
      <c r="A5" s="2"/>
      <c r="B5" s="2"/>
      <c r="C5" s="2"/>
      <c r="D5" s="2"/>
      <c r="E5" s="5"/>
    </row>
    <row r="6" spans="1:5" ht="12.75">
      <c r="A6" s="134" t="s">
        <v>86</v>
      </c>
      <c r="B6" s="134"/>
      <c r="C6" s="134"/>
      <c r="D6" s="134"/>
      <c r="E6" s="5"/>
    </row>
    <row r="7" spans="1:11" ht="22.5">
      <c r="A7" s="13" t="s">
        <v>2</v>
      </c>
      <c r="B7" s="13" t="s">
        <v>1</v>
      </c>
      <c r="C7" s="10" t="s">
        <v>88</v>
      </c>
      <c r="D7" s="10" t="s">
        <v>4</v>
      </c>
      <c r="E7" s="8"/>
      <c r="G7" s="64"/>
      <c r="H7" s="64"/>
      <c r="I7" s="64"/>
      <c r="J7" s="64"/>
      <c r="K7" s="64"/>
    </row>
    <row r="8" spans="1:5" ht="12.75">
      <c r="A8" s="172" t="s">
        <v>87</v>
      </c>
      <c r="B8" s="7">
        <v>1</v>
      </c>
      <c r="C8" s="57"/>
      <c r="D8" s="103">
        <v>87</v>
      </c>
      <c r="E8" s="8"/>
    </row>
    <row r="9" spans="1:5" ht="12.75">
      <c r="A9" s="173"/>
      <c r="B9" s="6">
        <v>2</v>
      </c>
      <c r="C9" s="57"/>
      <c r="D9" s="103">
        <v>118</v>
      </c>
      <c r="E9" s="8"/>
    </row>
    <row r="10" spans="1:5" ht="12.75">
      <c r="A10" s="173"/>
      <c r="B10" s="6">
        <v>3</v>
      </c>
      <c r="C10" s="57"/>
      <c r="D10" s="103">
        <v>101</v>
      </c>
      <c r="E10" s="8"/>
    </row>
    <row r="11" spans="1:5" ht="12.75">
      <c r="A11" s="173"/>
      <c r="B11" s="6">
        <v>4</v>
      </c>
      <c r="C11" s="58"/>
      <c r="D11" s="103">
        <v>118</v>
      </c>
      <c r="E11" s="9"/>
    </row>
    <row r="12" spans="1:5" ht="12.75">
      <c r="A12" s="173"/>
      <c r="B12" s="11">
        <v>5</v>
      </c>
      <c r="C12" s="58"/>
      <c r="D12" s="103">
        <v>77</v>
      </c>
      <c r="E12" s="3"/>
    </row>
    <row r="13" spans="1:5" ht="12.75">
      <c r="A13" s="173"/>
      <c r="B13" s="11">
        <v>6</v>
      </c>
      <c r="C13" s="58"/>
      <c r="D13" s="103">
        <v>142</v>
      </c>
      <c r="E13" s="3"/>
    </row>
    <row r="14" spans="1:4" ht="12.75">
      <c r="A14" s="173"/>
      <c r="B14" s="6">
        <v>7</v>
      </c>
      <c r="C14" s="57"/>
      <c r="D14" s="103">
        <v>188</v>
      </c>
    </row>
    <row r="15" spans="1:4" ht="12.75">
      <c r="A15" s="173"/>
      <c r="B15" s="7">
        <v>8</v>
      </c>
      <c r="C15" s="58"/>
      <c r="D15" s="104">
        <v>249</v>
      </c>
    </row>
    <row r="16" spans="1:4" ht="12.75">
      <c r="A16" s="173"/>
      <c r="B16" s="7">
        <v>9</v>
      </c>
      <c r="C16" s="58"/>
      <c r="D16" s="104">
        <v>188</v>
      </c>
    </row>
    <row r="17" spans="1:4" ht="12.75">
      <c r="A17" s="173"/>
      <c r="B17" s="7">
        <v>10</v>
      </c>
      <c r="C17" s="58"/>
      <c r="D17" s="104">
        <v>116</v>
      </c>
    </row>
    <row r="18" spans="1:4" ht="12.75">
      <c r="A18" s="173"/>
      <c r="B18" s="7">
        <v>11</v>
      </c>
      <c r="C18" s="58"/>
      <c r="D18" s="104">
        <v>33</v>
      </c>
    </row>
    <row r="19" spans="1:5" ht="12.75">
      <c r="A19" s="173"/>
      <c r="B19" s="7">
        <v>12</v>
      </c>
      <c r="C19" s="58"/>
      <c r="D19" s="104">
        <v>88</v>
      </c>
      <c r="E19" s="14"/>
    </row>
    <row r="20" spans="1:4" ht="12.75">
      <c r="A20" s="173"/>
      <c r="B20" s="7">
        <v>13</v>
      </c>
      <c r="C20" s="58"/>
      <c r="D20" s="104">
        <v>96</v>
      </c>
    </row>
    <row r="21" spans="1:4" ht="12.75">
      <c r="A21" s="173"/>
      <c r="B21" s="7">
        <v>14</v>
      </c>
      <c r="C21" s="58"/>
      <c r="D21" s="104">
        <v>263</v>
      </c>
    </row>
    <row r="22" spans="1:4" ht="12.75">
      <c r="A22" s="173"/>
      <c r="B22" s="7">
        <v>15</v>
      </c>
      <c r="C22" s="58"/>
      <c r="D22" s="104">
        <v>76</v>
      </c>
    </row>
    <row r="23" spans="1:4" ht="12.75">
      <c r="A23" s="173"/>
      <c r="B23" s="7">
        <v>16</v>
      </c>
      <c r="C23" s="58"/>
      <c r="D23" s="104">
        <v>76</v>
      </c>
    </row>
    <row r="24" spans="1:4" ht="12.75">
      <c r="A24" s="173"/>
      <c r="B24" s="7">
        <v>17</v>
      </c>
      <c r="C24" s="58"/>
      <c r="D24" s="104">
        <v>24</v>
      </c>
    </row>
    <row r="25" spans="1:4" ht="12.75">
      <c r="A25" s="173"/>
      <c r="B25" s="7">
        <v>18</v>
      </c>
      <c r="C25" s="58"/>
      <c r="D25" s="104">
        <v>59</v>
      </c>
    </row>
    <row r="26" spans="1:4" ht="12.75">
      <c r="A26" s="173"/>
      <c r="B26" s="7">
        <v>19</v>
      </c>
      <c r="C26" s="58"/>
      <c r="D26" s="104">
        <v>118</v>
      </c>
    </row>
    <row r="27" spans="1:4" ht="12.75">
      <c r="A27" s="173"/>
      <c r="B27" s="7">
        <v>20</v>
      </c>
      <c r="C27" s="58"/>
      <c r="D27" s="104">
        <v>229</v>
      </c>
    </row>
    <row r="28" spans="1:4" ht="12.75">
      <c r="A28" s="173"/>
      <c r="B28" s="7">
        <v>21</v>
      </c>
      <c r="C28" s="58"/>
      <c r="D28" s="104">
        <v>118</v>
      </c>
    </row>
    <row r="29" spans="1:4" ht="12.75">
      <c r="A29" s="173"/>
      <c r="B29" s="7">
        <v>22</v>
      </c>
      <c r="C29" s="58"/>
      <c r="D29" s="104">
        <v>60</v>
      </c>
    </row>
    <row r="30" spans="1:4" ht="12.75">
      <c r="A30" s="173"/>
      <c r="B30" s="7">
        <v>23</v>
      </c>
      <c r="C30" s="58"/>
      <c r="D30" s="104">
        <v>105</v>
      </c>
    </row>
    <row r="31" spans="1:4" ht="12.75">
      <c r="A31" s="173"/>
      <c r="B31" s="7">
        <v>24</v>
      </c>
      <c r="C31" s="58"/>
      <c r="D31" s="104">
        <v>35</v>
      </c>
    </row>
    <row r="32" spans="1:4" ht="12.75">
      <c r="A32" s="173"/>
      <c r="B32" s="7">
        <v>26</v>
      </c>
      <c r="C32" s="58"/>
      <c r="D32" s="104">
        <v>46</v>
      </c>
    </row>
    <row r="33" spans="1:4" ht="12.75">
      <c r="A33" s="173"/>
      <c r="B33" s="98">
        <v>27</v>
      </c>
      <c r="C33" s="99"/>
      <c r="D33" s="105">
        <v>30</v>
      </c>
    </row>
    <row r="34" spans="1:4" ht="12.75" customHeight="1">
      <c r="A34" s="173"/>
      <c r="B34" s="7">
        <v>31</v>
      </c>
      <c r="C34" s="58"/>
      <c r="D34" s="104">
        <v>28</v>
      </c>
    </row>
    <row r="35" spans="1:4" ht="12.75">
      <c r="A35" s="173"/>
      <c r="B35" s="7">
        <v>32</v>
      </c>
      <c r="C35" s="58"/>
      <c r="D35" s="104">
        <v>52</v>
      </c>
    </row>
    <row r="36" spans="1:4" ht="12.75">
      <c r="A36" s="173"/>
      <c r="B36" s="7">
        <v>34</v>
      </c>
      <c r="C36" s="58"/>
      <c r="D36" s="104">
        <v>58</v>
      </c>
    </row>
    <row r="37" spans="1:4" ht="12.75">
      <c r="A37" s="173"/>
      <c r="B37" s="7">
        <v>38</v>
      </c>
      <c r="C37" s="58"/>
      <c r="D37" s="104">
        <v>4</v>
      </c>
    </row>
    <row r="38" spans="1:4" ht="12.75">
      <c r="A38" s="173"/>
      <c r="B38" s="7">
        <v>40</v>
      </c>
      <c r="C38" s="58"/>
      <c r="D38" s="104">
        <v>16</v>
      </c>
    </row>
    <row r="39" spans="1:4" ht="12.75">
      <c r="A39" s="173"/>
      <c r="B39" s="7">
        <v>41</v>
      </c>
      <c r="C39" s="58"/>
      <c r="D39" s="104">
        <v>16</v>
      </c>
    </row>
    <row r="40" spans="1:4" ht="12.75">
      <c r="A40" s="173"/>
      <c r="B40" s="7">
        <v>45</v>
      </c>
      <c r="C40" s="58"/>
      <c r="D40" s="104">
        <v>6</v>
      </c>
    </row>
    <row r="41" spans="1:4" ht="12.75">
      <c r="A41" s="173"/>
      <c r="B41" s="7">
        <v>49</v>
      </c>
      <c r="C41" s="58"/>
      <c r="D41" s="58">
        <v>39</v>
      </c>
    </row>
    <row r="42" spans="1:4" ht="12.75">
      <c r="A42" s="173"/>
      <c r="B42" s="7">
        <v>52</v>
      </c>
      <c r="C42" s="58">
        <v>1405</v>
      </c>
      <c r="D42" s="58">
        <v>158</v>
      </c>
    </row>
    <row r="43" spans="1:4" ht="12.75">
      <c r="A43" s="173"/>
      <c r="B43" s="7">
        <v>53</v>
      </c>
      <c r="C43" s="58">
        <v>1405</v>
      </c>
      <c r="D43" s="58">
        <v>158</v>
      </c>
    </row>
    <row r="44" spans="1:4" ht="12.75">
      <c r="A44" s="173"/>
      <c r="B44" s="7">
        <v>54</v>
      </c>
      <c r="C44" s="58">
        <v>1405</v>
      </c>
      <c r="D44" s="58">
        <v>158</v>
      </c>
    </row>
    <row r="45" spans="1:4" ht="12.75">
      <c r="A45" s="173"/>
      <c r="B45" s="7">
        <v>55</v>
      </c>
      <c r="C45" s="58">
        <v>1405</v>
      </c>
      <c r="D45" s="58">
        <v>158</v>
      </c>
    </row>
    <row r="46" spans="1:4" ht="12.75">
      <c r="A46" s="173"/>
      <c r="B46" s="7">
        <v>56</v>
      </c>
      <c r="C46" s="58">
        <v>1405</v>
      </c>
      <c r="D46" s="58">
        <v>158</v>
      </c>
    </row>
    <row r="47" spans="1:4" ht="12.75">
      <c r="A47" s="173"/>
      <c r="B47" s="7">
        <v>57</v>
      </c>
      <c r="C47" s="58">
        <v>1508</v>
      </c>
      <c r="D47" s="58">
        <v>134</v>
      </c>
    </row>
    <row r="48" spans="1:4" ht="12.75">
      <c r="A48" s="173"/>
      <c r="B48" s="7">
        <v>58</v>
      </c>
      <c r="C48" s="58"/>
      <c r="D48" s="58">
        <v>67</v>
      </c>
    </row>
    <row r="49" spans="1:4" ht="12.75">
      <c r="A49" s="173"/>
      <c r="B49" s="7">
        <v>59</v>
      </c>
      <c r="C49" s="58"/>
      <c r="D49" s="58">
        <v>38</v>
      </c>
    </row>
    <row r="50" spans="1:4" ht="12.75">
      <c r="A50" s="173"/>
      <c r="B50" s="7">
        <v>60</v>
      </c>
      <c r="C50" s="58"/>
      <c r="D50" s="58">
        <v>16</v>
      </c>
    </row>
    <row r="51" spans="1:4" ht="12.75">
      <c r="A51" s="173"/>
      <c r="B51" s="7">
        <v>65</v>
      </c>
      <c r="C51" s="58"/>
      <c r="D51" s="58">
        <v>30</v>
      </c>
    </row>
    <row r="52" spans="1:4" ht="12.75">
      <c r="A52" s="173"/>
      <c r="B52" s="7">
        <v>67</v>
      </c>
      <c r="C52" s="58"/>
      <c r="D52" s="58">
        <v>48</v>
      </c>
    </row>
    <row r="53" spans="1:4" ht="13.5" thickBot="1">
      <c r="A53" s="173"/>
      <c r="B53" s="98">
        <v>87</v>
      </c>
      <c r="C53" s="99"/>
      <c r="D53" s="99">
        <v>6</v>
      </c>
    </row>
    <row r="54" spans="1:7" ht="33.75" customHeight="1" thickBot="1">
      <c r="A54" s="137" t="s">
        <v>89</v>
      </c>
      <c r="B54" s="138"/>
      <c r="C54" s="83">
        <f>SUM(C8:C53)</f>
        <v>8533</v>
      </c>
      <c r="D54" s="83">
        <f>SUM(D8:D53)</f>
        <v>4188</v>
      </c>
      <c r="F54" s="14"/>
      <c r="G54" s="97"/>
    </row>
    <row r="55" spans="4:5" ht="18" customHeight="1">
      <c r="D55" s="100"/>
      <c r="E55" s="97"/>
    </row>
    <row r="57" ht="29.25" customHeight="1"/>
  </sheetData>
  <sheetProtection/>
  <mergeCells count="7">
    <mergeCell ref="A54:B54"/>
    <mergeCell ref="A8:A53"/>
    <mergeCell ref="A1:D1"/>
    <mergeCell ref="A2:D2"/>
    <mergeCell ref="A3:D3"/>
    <mergeCell ref="A4:D4"/>
    <mergeCell ref="A6:D6"/>
  </mergeCells>
  <printOptions horizontalCentered="1" verticalCentered="1"/>
  <pageMargins left="1.1811023622047245" right="0.7874015748031497" top="0.3937007874015748" bottom="0.984251968503937" header="0.31496062992125984" footer="0.5118110236220472"/>
  <pageSetup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K35"/>
  <sheetViews>
    <sheetView tabSelected="1" zoomScalePageLayoutView="0" workbookViewId="0" topLeftCell="A19">
      <selection activeCell="J30" sqref="J30"/>
    </sheetView>
  </sheetViews>
  <sheetFormatPr defaultColWidth="9.140625" defaultRowHeight="12.75"/>
  <cols>
    <col min="1" max="1" width="14.140625" style="0" customWidth="1"/>
    <col min="2" max="2" width="17.57421875" style="0" customWidth="1"/>
    <col min="3" max="3" width="16.7109375" style="0" customWidth="1"/>
    <col min="4" max="4" width="21.421875" style="0" customWidth="1"/>
    <col min="5" max="5" width="16.8515625" style="0" customWidth="1"/>
    <col min="6" max="6" width="9.7109375" style="0" bestFit="1" customWidth="1"/>
  </cols>
  <sheetData>
    <row r="1" spans="1:5" ht="12.75">
      <c r="A1" s="133" t="s">
        <v>73</v>
      </c>
      <c r="B1" s="133"/>
      <c r="C1" s="133"/>
      <c r="D1" s="133"/>
      <c r="E1" s="133"/>
    </row>
    <row r="2" spans="1:5" ht="12.75">
      <c r="A2" s="133" t="s">
        <v>5</v>
      </c>
      <c r="B2" s="133"/>
      <c r="C2" s="133"/>
      <c r="D2" s="133"/>
      <c r="E2" s="133"/>
    </row>
    <row r="3" spans="1:5" ht="12.75">
      <c r="A3" s="134" t="s">
        <v>65</v>
      </c>
      <c r="B3" s="134"/>
      <c r="C3" s="134"/>
      <c r="D3" s="134"/>
      <c r="E3" s="134"/>
    </row>
    <row r="4" spans="1:5" ht="12.75">
      <c r="A4" s="134" t="s">
        <v>81</v>
      </c>
      <c r="B4" s="134"/>
      <c r="C4" s="134"/>
      <c r="D4" s="134"/>
      <c r="E4" s="134"/>
    </row>
    <row r="5" spans="1:5" ht="12.75">
      <c r="A5" s="2"/>
      <c r="B5" s="2"/>
      <c r="C5" s="2"/>
      <c r="D5" s="2"/>
      <c r="E5" s="5"/>
    </row>
    <row r="6" spans="1:5" ht="13.5" thickBot="1">
      <c r="A6" s="130" t="s">
        <v>82</v>
      </c>
      <c r="B6" s="130"/>
      <c r="C6" s="130"/>
      <c r="D6" s="130"/>
      <c r="E6" s="131"/>
    </row>
    <row r="7" spans="1:11" ht="48.75" customHeight="1" thickBot="1">
      <c r="A7" s="123" t="s">
        <v>2</v>
      </c>
      <c r="B7" s="124" t="s">
        <v>1</v>
      </c>
      <c r="C7" s="125" t="s">
        <v>3</v>
      </c>
      <c r="D7" s="126" t="s">
        <v>90</v>
      </c>
      <c r="E7" s="127" t="s">
        <v>91</v>
      </c>
      <c r="F7" s="108"/>
      <c r="G7" s="108"/>
      <c r="H7" s="64"/>
      <c r="I7" s="64"/>
      <c r="J7" s="64"/>
      <c r="K7" s="64"/>
    </row>
    <row r="8" spans="1:7" ht="19.5" customHeight="1">
      <c r="A8" s="176" t="s">
        <v>83</v>
      </c>
      <c r="B8" s="112">
        <v>16</v>
      </c>
      <c r="C8" s="120">
        <v>1300</v>
      </c>
      <c r="D8" s="121">
        <f>142.5+27</f>
        <v>169.5</v>
      </c>
      <c r="E8" s="122">
        <f>142.5</f>
        <v>142.5</v>
      </c>
      <c r="F8" s="1"/>
      <c r="G8" s="1"/>
    </row>
    <row r="9" spans="1:7" ht="19.5" customHeight="1">
      <c r="A9" s="177"/>
      <c r="B9" s="6">
        <v>23</v>
      </c>
      <c r="C9" s="57">
        <v>1065</v>
      </c>
      <c r="D9" s="106">
        <f>155.5+28</f>
        <v>183.5</v>
      </c>
      <c r="E9" s="115">
        <f>155.5</f>
        <v>155.5</v>
      </c>
      <c r="F9" s="1"/>
      <c r="G9" s="1"/>
    </row>
    <row r="10" spans="1:7" ht="19.5" customHeight="1">
      <c r="A10" s="177"/>
      <c r="B10" s="6">
        <v>24</v>
      </c>
      <c r="C10" s="57">
        <v>273</v>
      </c>
      <c r="D10" s="107">
        <f>75+52</f>
        <v>127</v>
      </c>
      <c r="E10" s="116">
        <f>75</f>
        <v>75</v>
      </c>
      <c r="F10" s="1"/>
      <c r="G10" s="1"/>
    </row>
    <row r="11" spans="1:7" ht="19.5" customHeight="1">
      <c r="A11" s="177"/>
      <c r="B11" s="6">
        <f>25</f>
        <v>25</v>
      </c>
      <c r="C11" s="58">
        <v>692</v>
      </c>
      <c r="D11" s="107">
        <f>101+20</f>
        <v>121</v>
      </c>
      <c r="E11" s="116">
        <f>101</f>
        <v>101</v>
      </c>
      <c r="F11" s="1"/>
      <c r="G11" s="1"/>
    </row>
    <row r="12" spans="1:7" ht="19.5" customHeight="1">
      <c r="A12" s="177"/>
      <c r="B12" s="11">
        <v>26</v>
      </c>
      <c r="C12" s="58">
        <v>867</v>
      </c>
      <c r="D12" s="107">
        <f>70.5+24</f>
        <v>94.5</v>
      </c>
      <c r="E12" s="116">
        <f>70.5</f>
        <v>70.5</v>
      </c>
      <c r="F12" s="1"/>
      <c r="G12" s="1"/>
    </row>
    <row r="13" spans="1:7" ht="19.5" customHeight="1">
      <c r="A13" s="177"/>
      <c r="B13" s="11">
        <v>32</v>
      </c>
      <c r="C13" s="58">
        <v>470</v>
      </c>
      <c r="D13" s="106">
        <f>97.5+40</f>
        <v>137.5</v>
      </c>
      <c r="E13" s="115">
        <f>97.5</f>
        <v>97.5</v>
      </c>
      <c r="F13" s="1"/>
      <c r="G13" s="1"/>
    </row>
    <row r="14" spans="1:5" ht="19.5" customHeight="1">
      <c r="A14" s="177"/>
      <c r="B14" s="6">
        <v>37</v>
      </c>
      <c r="C14" s="57">
        <v>995</v>
      </c>
      <c r="D14" s="106">
        <f>108+16</f>
        <v>124</v>
      </c>
      <c r="E14" s="115">
        <f>108</f>
        <v>108</v>
      </c>
    </row>
    <row r="15" spans="1:5" ht="19.5" customHeight="1">
      <c r="A15" s="177"/>
      <c r="B15" s="7">
        <v>47</v>
      </c>
      <c r="C15" s="58">
        <v>1140</v>
      </c>
      <c r="D15" s="107">
        <f>134+80</f>
        <v>214</v>
      </c>
      <c r="E15" s="116">
        <f>134</f>
        <v>134</v>
      </c>
    </row>
    <row r="16" spans="1:5" ht="19.5" customHeight="1">
      <c r="A16" s="177"/>
      <c r="B16" s="7">
        <v>49</v>
      </c>
      <c r="C16" s="58">
        <v>1140</v>
      </c>
      <c r="D16" s="107">
        <f>143+100</f>
        <v>243</v>
      </c>
      <c r="E16" s="116">
        <f>143</f>
        <v>143</v>
      </c>
    </row>
    <row r="17" spans="1:5" ht="19.5" customHeight="1">
      <c r="A17" s="177"/>
      <c r="B17" s="7">
        <v>51</v>
      </c>
      <c r="C17" s="58">
        <v>1301</v>
      </c>
      <c r="D17" s="107">
        <f>126+21</f>
        <v>147</v>
      </c>
      <c r="E17" s="116">
        <f>126</f>
        <v>126</v>
      </c>
    </row>
    <row r="18" spans="1:5" ht="19.5" customHeight="1">
      <c r="A18" s="177"/>
      <c r="B18" s="7">
        <v>60</v>
      </c>
      <c r="C18" s="58">
        <v>1981</v>
      </c>
      <c r="D18" s="107">
        <f>217.5+66</f>
        <v>283.5</v>
      </c>
      <c r="E18" s="116">
        <f>217.5</f>
        <v>217.5</v>
      </c>
    </row>
    <row r="19" spans="1:5" ht="19.5" customHeight="1">
      <c r="A19" s="177"/>
      <c r="B19" s="7">
        <v>64</v>
      </c>
      <c r="C19" s="58">
        <v>558</v>
      </c>
      <c r="D19" s="107">
        <f>54.9+24</f>
        <v>78.9</v>
      </c>
      <c r="E19" s="116">
        <f>54.9</f>
        <v>54.9</v>
      </c>
    </row>
    <row r="20" spans="1:5" ht="19.5" customHeight="1">
      <c r="A20" s="177"/>
      <c r="B20" s="7">
        <v>83</v>
      </c>
      <c r="C20" s="58">
        <v>966</v>
      </c>
      <c r="D20" s="107">
        <f>110+28</f>
        <v>138</v>
      </c>
      <c r="E20" s="116">
        <f>110</f>
        <v>110</v>
      </c>
    </row>
    <row r="21" spans="1:5" ht="19.5" customHeight="1">
      <c r="A21" s="177"/>
      <c r="B21" s="7">
        <v>84</v>
      </c>
      <c r="C21" s="58">
        <v>966</v>
      </c>
      <c r="D21" s="107">
        <f>110+28</f>
        <v>138</v>
      </c>
      <c r="E21" s="116">
        <f>110</f>
        <v>110</v>
      </c>
    </row>
    <row r="22" spans="1:5" ht="19.5" customHeight="1">
      <c r="A22" s="177"/>
      <c r="B22" s="7">
        <v>85</v>
      </c>
      <c r="C22" s="58">
        <v>966</v>
      </c>
      <c r="D22" s="107">
        <f>110+28</f>
        <v>138</v>
      </c>
      <c r="E22" s="116">
        <f>110</f>
        <v>110</v>
      </c>
    </row>
    <row r="23" spans="1:5" ht="19.5" customHeight="1" thickBot="1">
      <c r="A23" s="178"/>
      <c r="B23" s="59">
        <v>86</v>
      </c>
      <c r="C23" s="60">
        <v>966</v>
      </c>
      <c r="D23" s="117">
        <f>110+28</f>
        <v>138</v>
      </c>
      <c r="E23" s="118">
        <f>110</f>
        <v>110</v>
      </c>
    </row>
    <row r="24" spans="1:6" ht="19.5" customHeight="1" thickBot="1">
      <c r="A24" s="179" t="s">
        <v>68</v>
      </c>
      <c r="B24" s="180"/>
      <c r="C24" s="113">
        <f>SUM(C8:C23)</f>
        <v>15646</v>
      </c>
      <c r="D24" s="113">
        <f>SUM(D8:D23)</f>
        <v>2475.4</v>
      </c>
      <c r="E24" s="114">
        <f>SUM(E8:E23)</f>
        <v>1865.4</v>
      </c>
      <c r="F24" s="119"/>
    </row>
    <row r="25" spans="1:5" ht="19.5" customHeight="1">
      <c r="A25" s="181" t="s">
        <v>84</v>
      </c>
      <c r="B25" s="61">
        <v>64</v>
      </c>
      <c r="C25" s="62">
        <v>831</v>
      </c>
      <c r="D25" s="109">
        <f>134+40</f>
        <v>174</v>
      </c>
      <c r="E25" s="128">
        <f>134</f>
        <v>134</v>
      </c>
    </row>
    <row r="26" spans="1:5" ht="19.5" customHeight="1">
      <c r="A26" s="182"/>
      <c r="B26" s="7">
        <v>120</v>
      </c>
      <c r="C26" s="58">
        <v>910</v>
      </c>
      <c r="D26" s="107">
        <f>111+39</f>
        <v>150</v>
      </c>
      <c r="E26" s="116">
        <f>111</f>
        <v>111</v>
      </c>
    </row>
    <row r="27" spans="1:5" ht="19.5" customHeight="1">
      <c r="A27" s="182"/>
      <c r="B27" s="7">
        <v>125</v>
      </c>
      <c r="C27" s="58">
        <v>2216</v>
      </c>
      <c r="D27" s="107">
        <f>264.8+81</f>
        <v>345.8</v>
      </c>
      <c r="E27" s="116">
        <f>264.8</f>
        <v>264.8</v>
      </c>
    </row>
    <row r="28" spans="1:9" ht="19.5" customHeight="1">
      <c r="A28" s="182"/>
      <c r="B28" s="102">
        <v>133</v>
      </c>
      <c r="C28" s="58">
        <v>823</v>
      </c>
      <c r="D28" s="107">
        <f>114+25</f>
        <v>139</v>
      </c>
      <c r="E28" s="116">
        <f>114</f>
        <v>114</v>
      </c>
      <c r="F28" s="101"/>
      <c r="G28" s="101"/>
      <c r="H28" s="101"/>
      <c r="I28" s="101"/>
    </row>
    <row r="29" spans="1:5" ht="19.5" customHeight="1">
      <c r="A29" s="182"/>
      <c r="B29" s="7">
        <v>135</v>
      </c>
      <c r="C29" s="58">
        <v>546</v>
      </c>
      <c r="D29" s="107">
        <f>84.4+22</f>
        <v>106.4</v>
      </c>
      <c r="E29" s="116">
        <f>84.4</f>
        <v>84.4</v>
      </c>
    </row>
    <row r="30" spans="1:5" ht="19.5" customHeight="1">
      <c r="A30" s="182"/>
      <c r="B30" s="7">
        <v>136</v>
      </c>
      <c r="C30" s="58">
        <v>779</v>
      </c>
      <c r="D30" s="107">
        <f>85.6+32</f>
        <v>117.6</v>
      </c>
      <c r="E30" s="116">
        <f>85.6</f>
        <v>85.6</v>
      </c>
    </row>
    <row r="31" spans="1:5" ht="19.5" customHeight="1" thickBot="1">
      <c r="A31" s="183"/>
      <c r="B31" s="59">
        <v>250</v>
      </c>
      <c r="C31" s="60">
        <v>2257</v>
      </c>
      <c r="D31" s="117">
        <f>122.2+77.6</f>
        <v>199.8</v>
      </c>
      <c r="E31" s="118">
        <f>122.2</f>
        <v>122.2</v>
      </c>
    </row>
    <row r="32" spans="1:6" ht="19.5" customHeight="1" thickBot="1">
      <c r="A32" s="137" t="s">
        <v>69</v>
      </c>
      <c r="B32" s="184"/>
      <c r="C32" s="63">
        <f>SUM(C25:C31)</f>
        <v>8362</v>
      </c>
      <c r="D32" s="110">
        <f>SUM(D25:D31)</f>
        <v>1232.6</v>
      </c>
      <c r="E32" s="129">
        <f>SUM(E25:E31)</f>
        <v>916</v>
      </c>
      <c r="F32" s="119"/>
    </row>
    <row r="33" spans="1:8" ht="33" customHeight="1" thickBot="1">
      <c r="A33" s="174" t="s">
        <v>85</v>
      </c>
      <c r="B33" s="175"/>
      <c r="C33" s="96">
        <f>C24+C32</f>
        <v>24008</v>
      </c>
      <c r="D33" s="111">
        <f>D24+D32</f>
        <v>3708</v>
      </c>
      <c r="E33" s="96">
        <f>E24+E32</f>
        <v>2781.4</v>
      </c>
      <c r="F33" s="97"/>
      <c r="H33" s="14"/>
    </row>
    <row r="34" ht="18" customHeight="1">
      <c r="C34" s="132"/>
    </row>
    <row r="35" ht="12.75">
      <c r="C35" s="119"/>
    </row>
    <row r="36" ht="29.25" customHeight="1"/>
  </sheetData>
  <sheetProtection/>
  <mergeCells count="9">
    <mergeCell ref="A33:B33"/>
    <mergeCell ref="A8:A23"/>
    <mergeCell ref="A24:B24"/>
    <mergeCell ref="A1:E1"/>
    <mergeCell ref="A2:E2"/>
    <mergeCell ref="A25:A31"/>
    <mergeCell ref="A32:B32"/>
    <mergeCell ref="A3:E3"/>
    <mergeCell ref="A4:E4"/>
  </mergeCells>
  <printOptions horizontalCentered="1"/>
  <pageMargins left="1.141732283464567" right="0.7874015748031497" top="0.7874015748031497" bottom="0.7086614173228347" header="0.31496062992125984" footer="0.511811023622047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Infrastruktura</cp:lastModifiedBy>
  <cp:lastPrinted>2019-07-12T11:04:41Z</cp:lastPrinted>
  <dcterms:created xsi:type="dcterms:W3CDTF">2007-06-04T13:10:41Z</dcterms:created>
  <dcterms:modified xsi:type="dcterms:W3CDTF">2019-07-19T10:19:49Z</dcterms:modified>
  <cp:category/>
  <cp:version/>
  <cp:contentType/>
  <cp:contentStatus/>
</cp:coreProperties>
</file>