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20" yWindow="-120" windowWidth="24240" windowHeight="13140" firstSheet="19" activeTab="28"/>
  </bookViews>
  <sheets>
    <sheet name="Pakiet 2" sheetId="1" r:id="rId1"/>
    <sheet name="Pakiet 23" sheetId="2" r:id="rId2"/>
    <sheet name="Pakiet 26" sheetId="3" r:id="rId3"/>
    <sheet name="Pakiet 39" sheetId="4" r:id="rId4"/>
    <sheet name="Pakiet 40" sheetId="5" r:id="rId5"/>
    <sheet name="Pakiet 50" sheetId="6" r:id="rId6"/>
    <sheet name="Pakiet 54" sheetId="7" r:id="rId7"/>
    <sheet name="Pakiet 58" sheetId="8" r:id="rId8"/>
    <sheet name="Pakiet 71" sheetId="9" r:id="rId9"/>
    <sheet name="Pakiet 77" sheetId="10" r:id="rId10"/>
    <sheet name="Pakiet 132" sheetId="11" r:id="rId11"/>
    <sheet name="Pakiet 135" sheetId="12" r:id="rId12"/>
    <sheet name="Pakiet 137" sheetId="13" r:id="rId13"/>
    <sheet name="Pakiet 142" sheetId="14" r:id="rId14"/>
    <sheet name="Pakiet 144" sheetId="15" r:id="rId15"/>
    <sheet name="Pakiet 152" sheetId="16" r:id="rId16"/>
    <sheet name="Pakiet 154" sheetId="17" r:id="rId17"/>
    <sheet name="Pakiet 156" sheetId="18" r:id="rId18"/>
    <sheet name="Pakiet 157" sheetId="19" r:id="rId19"/>
    <sheet name="Pakiet 158" sheetId="20" r:id="rId20"/>
    <sheet name="Pakiet 163" sheetId="21" r:id="rId21"/>
    <sheet name="Pakiet 164" sheetId="22" r:id="rId22"/>
    <sheet name="Pakiet 166" sheetId="23" r:id="rId23"/>
    <sheet name="Pakiet 167" sheetId="29" r:id="rId24"/>
    <sheet name="Pakiet 171" sheetId="24" r:id="rId25"/>
    <sheet name="Pakiet 198" sheetId="25" r:id="rId26"/>
    <sheet name="Pakiet 412" sheetId="26" r:id="rId27"/>
    <sheet name="Pakiet 457" sheetId="27" r:id="rId28"/>
    <sheet name="Pakiet 506" sheetId="28" r:id="rId2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1" l="1"/>
  <c r="D10" i="5" l="1"/>
  <c r="H4" i="28" l="1"/>
  <c r="H5" i="28" s="1"/>
  <c r="C7" i="28" s="1"/>
  <c r="C9" i="28" s="1"/>
  <c r="D9" i="29"/>
  <c r="D7" i="29"/>
  <c r="G4" i="29"/>
  <c r="H4" i="29" s="1"/>
  <c r="H5" i="29" s="1"/>
  <c r="G4" i="16"/>
  <c r="H5" i="27"/>
  <c r="D7" i="27" s="1"/>
  <c r="D9" i="27" s="1"/>
  <c r="H4" i="27"/>
  <c r="D9" i="26"/>
  <c r="D7" i="26"/>
  <c r="H4" i="26"/>
  <c r="H5" i="26" s="1"/>
  <c r="D9" i="25" l="1"/>
  <c r="D7" i="25"/>
  <c r="G4" i="25"/>
  <c r="H4" i="25" l="1"/>
  <c r="H5" i="25" s="1"/>
  <c r="D9" i="24"/>
  <c r="D7" i="24"/>
  <c r="G4" i="24"/>
  <c r="H4" i="24" s="1"/>
  <c r="H5" i="24" s="1"/>
  <c r="G4" i="23"/>
  <c r="H4" i="23"/>
  <c r="H5" i="23" s="1"/>
  <c r="D7" i="23" s="1"/>
  <c r="D9" i="23" s="1"/>
  <c r="D9" i="22"/>
  <c r="G4" i="22"/>
  <c r="H4" i="22" s="1"/>
  <c r="H5" i="22" s="1"/>
  <c r="D7" i="22" s="1"/>
  <c r="D9" i="21"/>
  <c r="D7" i="21"/>
  <c r="G4" i="21"/>
  <c r="H4" i="21" s="1"/>
  <c r="H5" i="21" s="1"/>
  <c r="D9" i="20"/>
  <c r="D7" i="20"/>
  <c r="G4" i="20"/>
  <c r="H4" i="20" s="1"/>
  <c r="H5" i="20" s="1"/>
  <c r="D9" i="19"/>
  <c r="G4" i="19"/>
  <c r="H4" i="19"/>
  <c r="H5" i="19" s="1"/>
  <c r="D7" i="19" s="1"/>
  <c r="D9" i="18"/>
  <c r="D7" i="18"/>
  <c r="G4" i="18"/>
  <c r="H4" i="18" s="1"/>
  <c r="H5" i="18" s="1"/>
  <c r="D9" i="17"/>
  <c r="D7" i="17"/>
  <c r="G4" i="17"/>
  <c r="H4" i="17" s="1"/>
  <c r="H5" i="17" s="1"/>
  <c r="H4" i="16"/>
  <c r="H5" i="16" s="1"/>
  <c r="D7" i="16" l="1"/>
  <c r="D9" i="16" s="1"/>
  <c r="D9" i="15"/>
  <c r="D7" i="15"/>
  <c r="G4" i="15"/>
  <c r="H4" i="15" s="1"/>
  <c r="H5" i="15" s="1"/>
  <c r="D9" i="14"/>
  <c r="D7" i="14"/>
  <c r="G4" i="14"/>
  <c r="H4" i="14" s="1"/>
  <c r="H5" i="14" s="1"/>
  <c r="D9" i="13"/>
  <c r="G4" i="13"/>
  <c r="H4" i="13" s="1"/>
  <c r="H5" i="13" s="1"/>
  <c r="D7" i="13" s="1"/>
  <c r="D9" i="12"/>
  <c r="D7" i="12"/>
  <c r="G4" i="12"/>
  <c r="H4" i="12" s="1"/>
  <c r="H5" i="12" s="1"/>
  <c r="D7" i="11"/>
  <c r="D9" i="11" s="1"/>
  <c r="G4" i="11"/>
  <c r="H4" i="11"/>
  <c r="D7" i="10" l="1"/>
  <c r="D9" i="10" s="1"/>
  <c r="H5" i="10"/>
  <c r="H4" i="10"/>
  <c r="C8" i="9"/>
  <c r="C10" i="9" s="1"/>
  <c r="H6" i="9"/>
  <c r="H5" i="9"/>
  <c r="C11" i="8"/>
  <c r="C13" i="8" s="1"/>
  <c r="H8" i="8"/>
  <c r="H7" i="8"/>
  <c r="H6" i="8"/>
  <c r="H9" i="8" s="1"/>
  <c r="D10" i="7"/>
  <c r="D8" i="7"/>
  <c r="H5" i="7"/>
  <c r="H6" i="7" s="1"/>
  <c r="C8" i="6"/>
  <c r="C10" i="6" s="1"/>
  <c r="H6" i="6"/>
  <c r="H5" i="6"/>
  <c r="H5" i="5" l="1"/>
  <c r="H6" i="5" s="1"/>
  <c r="D8" i="5" s="1"/>
  <c r="H9" i="4"/>
  <c r="H8" i="4"/>
  <c r="H7" i="4"/>
  <c r="H6" i="4"/>
  <c r="H10" i="4" s="1"/>
  <c r="D12" i="4" s="1"/>
  <c r="D14" i="4" s="1"/>
  <c r="H7" i="3"/>
  <c r="H6" i="3"/>
  <c r="H8" i="3" s="1"/>
  <c r="C10" i="3" s="1"/>
  <c r="C12" i="3" s="1"/>
  <c r="H6" i="2"/>
  <c r="D8" i="2" s="1"/>
  <c r="D10" i="2" s="1"/>
  <c r="H5" i="2"/>
  <c r="H5" i="1"/>
  <c r="H6" i="1" s="1"/>
  <c r="D8" i="1" l="1"/>
  <c r="D10" i="1" s="1"/>
</calcChain>
</file>

<file path=xl/sharedStrings.xml><?xml version="1.0" encoding="utf-8"?>
<sst xmlns="http://schemas.openxmlformats.org/spreadsheetml/2006/main" count="876" uniqueCount="232">
  <si>
    <t>L.p.</t>
  </si>
  <si>
    <t>Opis przedmiotu zamówienia</t>
  </si>
  <si>
    <t>Jednostka miary</t>
  </si>
  <si>
    <t xml:space="preserve">Ilość </t>
  </si>
  <si>
    <r>
      <t xml:space="preserve">Cena jedn. netto
</t>
    </r>
    <r>
      <rPr>
        <i/>
        <sz val="8"/>
        <rFont val="Arial"/>
        <family val="2"/>
        <charset val="238"/>
      </rPr>
      <t>Wypełnia wyłącznie Wykonawca, który nie ma siedziby na terytorium RP</t>
    </r>
    <r>
      <rPr>
        <b/>
        <sz val="8"/>
        <rFont val="Arial"/>
        <family val="2"/>
        <charset val="238"/>
      </rPr>
      <t xml:space="preserve">
</t>
    </r>
  </si>
  <si>
    <r>
      <t xml:space="preserve">Wartość netto
</t>
    </r>
    <r>
      <rPr>
        <i/>
        <sz val="8"/>
        <rFont val="Arial"/>
        <family val="2"/>
        <charset val="238"/>
      </rPr>
      <t>Wypełnia wyłącznie Wykonawca, który nie ma siedziby na terytorium RP</t>
    </r>
    <r>
      <rPr>
        <b/>
        <sz val="8"/>
        <rFont val="Arial"/>
        <family val="2"/>
        <charset val="238"/>
      </rPr>
      <t xml:space="preserve">
</t>
    </r>
  </si>
  <si>
    <t>Cena jedn. brutto</t>
  </si>
  <si>
    <r>
      <t xml:space="preserve">Stawka  podatku
VAT
</t>
    </r>
    <r>
      <rPr>
        <i/>
        <sz val="8"/>
        <rFont val="Arial"/>
        <family val="2"/>
        <charset val="238"/>
      </rPr>
      <t>Dla wykonawców z terytorium kraju RP lub nie objętych wewnątrzwspólnotowym nabyciem towarów</t>
    </r>
    <r>
      <rPr>
        <b/>
        <sz val="8"/>
        <rFont val="Arial"/>
        <family val="2"/>
        <charset val="238"/>
      </rPr>
      <t xml:space="preserve">
</t>
    </r>
  </si>
  <si>
    <t>1.</t>
  </si>
  <si>
    <t>op.</t>
  </si>
  <si>
    <t xml:space="preserve">RAZEM </t>
  </si>
  <si>
    <t>XXXXX</t>
  </si>
  <si>
    <t>xxxxx</t>
  </si>
  <si>
    <t>Adalimumab dawka: 40 mg/08 ml postać: inj../2 ampułkostrzykawki</t>
  </si>
  <si>
    <t>Samsung Bioepis NL B.V., Imraldi 40 mg roztwór do wstrzykiwań w ampułko-strzykawce, każda ampułko-strzykawka 0,8 ml (dawka pojedyncza) zawiera 40 mg adalimumabu, zawartość opakowania: 2 ampulko-strzykawki + 2 gaziki nasączone alkoholem, kod EAN: 08809593170150</t>
  </si>
  <si>
    <t>Wartość  brutto</t>
  </si>
  <si>
    <t xml:space="preserve">Cena pakietu z podatkiem VAT (brutto): </t>
  </si>
  <si>
    <t xml:space="preserve">Słownie (zł): </t>
  </si>
  <si>
    <t>Cena pakietu bez podatku VAT (netto):</t>
  </si>
  <si>
    <t>jedenaście tysięcy osiemset czterdzieści osiem i 60/100 złotych</t>
  </si>
  <si>
    <t>dziesięć tysięcy dziewięćset siedemdziesiąt i 93/100 złotych</t>
  </si>
  <si>
    <t>PAKIET NR 23</t>
  </si>
  <si>
    <t xml:space="preserve">Program lekowy - LECZENIE NOCNEJ NAPADOWEJ HEMOGLOBINURII (PNH) </t>
  </si>
  <si>
    <t>Wadium: 10.715,00 zł</t>
  </si>
  <si>
    <t>Eculizumab 300 mg/30 ml x 1 fiolka</t>
  </si>
  <si>
    <t>Wartość brutto</t>
  </si>
  <si>
    <t>Producent / nazwa własna / EAN /dawka/ numer katalogowy (jeśli Wykonawca posiada) ilość sztuk w opakowaniu jednostkowym (podać)</t>
  </si>
  <si>
    <t>Producent / nazwa własna / EAN /dawka/ numer katalogowy (jeśli Wykonawca posiada) ilość sztuk w opakowaniu jednostkowym(podać)</t>
  </si>
  <si>
    <t>Słownie (zł):</t>
  </si>
  <si>
    <t xml:space="preserve">Cena pakietu bez podatku VAT (netto): </t>
  </si>
  <si>
    <t>jeden milion sto pięćdziesiąt sześć tysięcy siedemset czterdzieści siedem i 80/100</t>
  </si>
  <si>
    <t>Alexion Europe SAS, Soliris 300 mg koncentrat do sporządzania roztworu do infuzji, jedna fiolka 30 ml zawiera 300 mg ekulizumabu (10 mg/ml), zawartość opakowania: 1 fiolka, kod EAN: 05909990643776</t>
  </si>
  <si>
    <t>PAKIET NR 26</t>
  </si>
  <si>
    <t>LECZENIE TĘTNICZEGO NADCIŚNIENIA PŁUCNEGO</t>
  </si>
  <si>
    <t>W ramach umowy wartościowej istnieje możliwość zmiany dawek</t>
  </si>
  <si>
    <t>Wadium: 10.635,00 zł</t>
  </si>
  <si>
    <t>Lp.</t>
  </si>
  <si>
    <t xml:space="preserve">Epoprostenol , proszek do sporządzenia roztworu do infuzji 0,5 mg + rozpuszczalnik 0,9% Natrium Chloratum 100 ml opakowanie </t>
  </si>
  <si>
    <t>2.</t>
  </si>
  <si>
    <t xml:space="preserve">Epoprostenol proszek do sporządzenia roztworu do infuzji 1,5 mg + rozpuszczalnik 0,9% Natrium Chloratum 100 ml opakowanie </t>
  </si>
  <si>
    <t>Janssen-Cilag International NV, VELETRI, 0,5 mg, proszek do sporządzania roztworu do infuzji, zawartość opakowania: 1 fiolka , kod EAN: 05909991089085 / do każdego opakowania woda do wstrzykiwań Fresenius 100 ml</t>
  </si>
  <si>
    <t>Janssen-Cilag International NV, VELETRI, 1,5 mg, proszek do sporządzania roztworu do infuzji, zawartość opakowania: 1 fiolka, kod EAN: 05909991089092 / do każdego opakowania woda do wstrzykiwań Fresenius 100 ml</t>
  </si>
  <si>
    <t>jeden milion sto czterdzieści osiem tysięcy sto siedemdziesiąt pięć i 00/100 złotych</t>
  </si>
  <si>
    <t>jeden milion sześćdziesiąt trzy tysiące sto dwadzieścia pięć i 00/100 złotych</t>
  </si>
  <si>
    <t>PAKIET NR 39</t>
  </si>
  <si>
    <t xml:space="preserve">Program lekowy - LENALIDOMID W LECZENIU CHORYCH NA OPORNEGO LUB NAWROTOWEGO SZPICZAKA MNOGIEGO </t>
  </si>
  <si>
    <t>Wadium: 101.590,00 zł</t>
  </si>
  <si>
    <t>Lenalidomide 5 mg x 21 kaps</t>
  </si>
  <si>
    <t>Lenalidomide 10 mg x 21 kaps</t>
  </si>
  <si>
    <t>3.</t>
  </si>
  <si>
    <t>Lenalidomide 15 mg x 21 kaps.</t>
  </si>
  <si>
    <t>4.</t>
  </si>
  <si>
    <t>Lenalidomide 25 mg x 21 kaps</t>
  </si>
  <si>
    <t>Celgene Europe B.V., Revlimid 5 mg kapsułki twarde, zawartość opakowania: 21 kapsułek, Kod EAN: 05909990086696</t>
  </si>
  <si>
    <t>Celgene Europe B.V., Revlimid 10 mg kapsułki twarde, zawartość opakowania: 21 kapsułeK, Kod EAN: 05909990086702</t>
  </si>
  <si>
    <t>Celgene Europe B.V., Revlimid 15 mg kapsułki twarde, zawartość opakowania: 21 kapsułek, Kod EAN: 05909990086764</t>
  </si>
  <si>
    <t>Celgene Europe B.V., Revlimid 25 mg kapsułki twarde, zawartość opakowania: 21 kapsułek, Kod EAN: 05909990086771</t>
  </si>
  <si>
    <t>dziesięć milionów osiemset osiemdziesiąt cztery tysiące pięćset dwadzieścia i 37/100 złotych</t>
  </si>
  <si>
    <t>PAKIET NR 40</t>
  </si>
  <si>
    <t>Program lekowy - LECZENIE TĘTNICZEGO NADCIŚNIENIA PŁUCNEGO (TNP)</t>
  </si>
  <si>
    <t>Wadium: 15.050,00 zł</t>
  </si>
  <si>
    <t>Macytentan 10 mg tabletki opakowanie 30 tabletek</t>
  </si>
  <si>
    <t>Janssen-Cilag International NV, Opsumit 10 mg tabletki powlekane, zawartość opakowania: 30 tabletek, Kod EAN: 07640111931133</t>
  </si>
  <si>
    <t>Cena pakietu z podatkiem VAT (brutto):</t>
  </si>
  <si>
    <t>PAKIET NR 50</t>
  </si>
  <si>
    <t>Leczenie pacjentów z przerzutowym gruczolakorakiem trzustki</t>
  </si>
  <si>
    <t>Wadium: 5.030,00 zł</t>
  </si>
  <si>
    <t>Paclitaksel w postaci nanocząsteczkowego kompleksu z albuminą 100 mg fiolka</t>
  </si>
  <si>
    <r>
      <t xml:space="preserve">Stawka  podatku
VAT
</t>
    </r>
    <r>
      <rPr>
        <i/>
        <sz val="8"/>
        <rFont val="Arial"/>
        <family val="2"/>
        <charset val="238"/>
      </rPr>
      <t>Dla wykonawców z terytorium kraju RP lub nie objętych wewnątrzwspólnotowym nabyciem towarów</t>
    </r>
  </si>
  <si>
    <t>Celgene Europe B.V., Abraxane 5 mg/ml, proszek do sporządzania zawiesiny do infuzji, każda fiolka zawiera 100 mg paklitakselu w postaci nanocząsteczkowego kompleksu z albuminą, zawartość opakowania: jedna fiolka, kod EAN: 05909990930265</t>
  </si>
  <si>
    <t>sześćset trzy tysiące trzysta dwadzieścia osiem i 70/100 złotych</t>
  </si>
  <si>
    <t>PAKIET NR 54</t>
  </si>
  <si>
    <t>Program lekowy - LECZENIE NIEDROBNOKOMÓRKOWEGO RAKA PŁUCA</t>
  </si>
  <si>
    <t>Wadium: 9.640,00 zł</t>
  </si>
  <si>
    <t>Pembrolizumabum 100 mg / 4 ml koncentrat do sporządznia roztworu x 1 fiolka</t>
  </si>
  <si>
    <t>dwa miliony czterysta sześćdziesiąt dwa tysiące pięćset trzy i 50/100 złotych</t>
  </si>
  <si>
    <t>jeden milion sześćset dwadzieścia pięć tysięcy i 00/100 złotych</t>
  </si>
  <si>
    <t>dwa miliony dwieście osiemdziesiąt tysięcy dziewięćdziesiąt pięć i 83/100 złotych</t>
  </si>
  <si>
    <t>PAKIET NR 58</t>
  </si>
  <si>
    <t>Program lekowy - LECZENIE CHORYCH NA OPORNEGO LUB NAWROTOWEGO SZPICZAKA MNOGIEGO</t>
  </si>
  <si>
    <t>Wadium: 21.030,00 zł</t>
  </si>
  <si>
    <t>Pomalidomidum 2 mg x 21 kapsułek. Mozliwość zakupu w zarejestrowanych dawkach</t>
  </si>
  <si>
    <t>Pomalidomidum 3 mg x 21 kapsułek. Mozliwość zakupu w zarejestrowanych dawkach</t>
  </si>
  <si>
    <t>Pomalidomidum 4 mg x 21 kapsułek. Mozliwość zakupu w zarejestrowanych dawkach</t>
  </si>
  <si>
    <t>Celgene Europe B.V. , Imnovid 2 mg kapsułki twarde, zawartość opakowania: 21 kapsułek, kod EAN: 05909991185596</t>
  </si>
  <si>
    <t>Celgene Europe B.V. , Imnovid 3 mg kapsułki twarde, zawartość opakowania: 21 kapsułek, kod EAN: 05909991185602</t>
  </si>
  <si>
    <t>Celgene Europe B.V. , Imnovid 4 mg kapsułki twarde, zawartość opakowania: 21 kapsułek, kod EAN: 05909991185619</t>
  </si>
  <si>
    <t>cztery miliony sześćset trzydzieści cztery tysiące dwieście osiemdziesiąt i 00/100 złotych</t>
  </si>
  <si>
    <t>cztery miliony dwieście dziewięćdziesiąt jeden tysięcy i 00/100 złotych</t>
  </si>
  <si>
    <t>PAKIET NR 71</t>
  </si>
  <si>
    <t>Program lekowy - LECZENIE MIĘSAKÓW TKANEK MIĘKKICH</t>
  </si>
  <si>
    <t>Wadium: 765,00 zł</t>
  </si>
  <si>
    <t>Trabectedin 1 mg fiolka iv
Możliwość realizacji: 0,25 mg fiolka; 1 mg fiolka Trwałość po rekonstytucji minimum 30 h</t>
  </si>
  <si>
    <t>mg</t>
  </si>
  <si>
    <t>osiemdziesiąt jeden tysięcy dziewięćset trzydzieści i 00/100 złotych</t>
  </si>
  <si>
    <t>siedemdziesiąt pięć tysięcy osiemset sześćdziesiąt jeden i 11/100 złotych</t>
  </si>
  <si>
    <t>PAKIET NR 77</t>
  </si>
  <si>
    <t>Wadium: 15.300,00 zł</t>
  </si>
  <si>
    <t>Azacitidine 100 mg inj. x 1 fiolka
Trwałość po rekonstytucji min 8 h  2-8ºC</t>
  </si>
  <si>
    <t>fiolka</t>
  </si>
  <si>
    <t>Celgene Europe B.V., Vidaza 25 mg/ml, proszek do sporządzania zawiesiny do wstrzykiwań, każda fiolka zawiera 100 mg azacytydyny, zawartość opakowania: 1 fiolka, kod EAN: 05909990682706</t>
  </si>
  <si>
    <t>jeden milion sześćset pięćdziesiąt jeden tysięcy sto osiemdziesiąt pięć i 00/100</t>
  </si>
  <si>
    <t>jeden milion pięćset dwadzieścia osiem tysięcy osiemset siedemdziesiąt pięć i 00/100</t>
  </si>
  <si>
    <t>PAKIET NR 132</t>
  </si>
  <si>
    <t>Wadium: 4,00 zł</t>
  </si>
  <si>
    <t>Wartość       brutto</t>
  </si>
  <si>
    <t>Ajmalinum dawka: 5 mg/ml postać: inj.iv. (roztwór) opakowanie 5 ampułek 10 ml</t>
  </si>
  <si>
    <t>Producent / nazwa własna / EAN /dawka/numer katalogowy (jeśli Wykonawca posiada)ilość sztuk w opakowaniu jednostkowym (podać)</t>
  </si>
  <si>
    <t>Carinopharm GmbH, Gilurytmal 50 mg,  zawartość opakowania: 5 ampułek 10 ml, lek sprowadzany w ramach importu docelowego</t>
  </si>
  <si>
    <t>sześćset czterdzieści osiem i 00/100 złotych</t>
  </si>
  <si>
    <t>sześćset i 00/100 złotych</t>
  </si>
  <si>
    <t>PAKIET NR 135</t>
  </si>
  <si>
    <t>Wadium: 105,00 zł</t>
  </si>
  <si>
    <t>Amphotericinum dawka: 50 mg postać: inj. op./1,0 fiol.typu Fungizone</t>
  </si>
  <si>
    <t>Producent / nazwa własna / EAN /dawka/numer katalogowy (jeśli Wykonawca posiada) ilość sztuk w opakowaniu jednostkowym (podać)</t>
  </si>
  <si>
    <t>CHEPLAPHARM Arzneimittel GmbH, Fungizone 50 mg, proszek do sporządzania roztworu do infuzji, zawartość opakowania: 1 fiolka, Kod EAN: 05909991198251</t>
  </si>
  <si>
    <t>jedenaście tysięcy trzysta czterdzieści i 00/100 złotych</t>
  </si>
  <si>
    <t>dziesięć tysięcy pięćset i 00/100 złotych</t>
  </si>
  <si>
    <t>PAKIET NR 137</t>
  </si>
  <si>
    <t>Wadium: 315,00 zł</t>
  </si>
  <si>
    <t>Blue patente V 2,5% inj. x 5 amp. 2 ml</t>
  </si>
  <si>
    <t>trzydzieści sześć tysięcy i 00/100 złotych</t>
  </si>
  <si>
    <t>trzydzieści osiem tysięcy osiemset osiemdziesiąt i 00/100 złotych</t>
  </si>
  <si>
    <t>Wadium: 40,00 zł</t>
  </si>
  <si>
    <t>Ilość</t>
  </si>
  <si>
    <t>Cyclopentolati hydrochloridum dawka:1% postać: krople do oczu możliwość realizacji op 10 ml lub 15 ml</t>
  </si>
  <si>
    <t>cztery tysiące trzysta dwadzieścia i 00/100 złotych</t>
  </si>
  <si>
    <t>cztery tysiące i 00/100 złotych</t>
  </si>
  <si>
    <t>PAKIET NR 144</t>
  </si>
  <si>
    <t>Wadium: 175,00 zł</t>
  </si>
  <si>
    <t>Cydofowir dawka 75 mg/1 ml postać: inj. Opakowanie 1 fiolka 5 ml</t>
  </si>
  <si>
    <t>dwadzieścia siedem tysięcy i 00/100 złotych</t>
  </si>
  <si>
    <t>dwadzieścia pięć tysięcy i 00/100 złotych</t>
  </si>
  <si>
    <t>PAKIET NR 152</t>
  </si>
  <si>
    <t>Wadium: 2.105,00 zł</t>
  </si>
  <si>
    <t>Foscarnet 24 mg/ml inj. X 1 flakon 250 ml</t>
  </si>
  <si>
    <t>flakon</t>
  </si>
  <si>
    <t>Tillomed, Cidofovir 75 mg/ml, koncentrat do sporządzania roztworu do infuzji, zawartość opakowania: 1 fiolka 5 ml, lek sprowadzany w ramach importu docelowego</t>
  </si>
  <si>
    <t>Clinigen Healthcare Ltd, Foscavir 24 mg/ml inj., zawartość opakowania: 10 fiolek 250 ml, lek sprowadzany w ramach importu docelowego, *wycena według jedej fiolki</t>
  </si>
  <si>
    <t>PAKIET NR 154</t>
  </si>
  <si>
    <t>Wadium: 11,00 zł</t>
  </si>
  <si>
    <t>Hyaluronidasum dawka: 150 I.E. postać: inj. im./iv./sc. (roztwór) x 10</t>
  </si>
  <si>
    <t>tysiąc osiemset i 00/100 złotych</t>
  </si>
  <si>
    <t>PAKIET NR 156</t>
  </si>
  <si>
    <t>Isoprenaline 0,2 mg/1 ml inj.x 5 fiolek</t>
  </si>
  <si>
    <t>dwa tysiące pięćset dziewięćdziesiąt dwa i 00/100 złotych</t>
  </si>
  <si>
    <t>dwa tysiące czterysta i 00/100 złotych</t>
  </si>
  <si>
    <t>PAKIET NR 157</t>
  </si>
  <si>
    <t>Wadium: 360,00 zł</t>
  </si>
  <si>
    <t>Melphalanum dawka: 50 mg/10 ml postać: inj. op./1,0 fiol.</t>
  </si>
  <si>
    <t>czterysta dziewięćdziesiąt pięć tysięcy i 00/100 złotych</t>
  </si>
  <si>
    <t>pięćset trzydzieści cztery tysiące sześćset i 00/100 złotych</t>
  </si>
  <si>
    <t>PAKIET NR 158</t>
  </si>
  <si>
    <t>Wadium: 700,00 zł</t>
  </si>
  <si>
    <t>Methoxsalen 0,2 mg/10 ml x 12 fiolek</t>
  </si>
  <si>
    <t>siedemdziesiąt tysięcy dwieście i 00/100 złotych</t>
  </si>
  <si>
    <t>sześćdziesiąt pięć tysięcy i 00/100 złotych</t>
  </si>
  <si>
    <t>PAKIET NR 163</t>
  </si>
  <si>
    <t>Wadium: 13,00 zł</t>
  </si>
  <si>
    <t>Probenecid dawka 0,5 g postać tabletki opakowanie 100 tabl.</t>
  </si>
  <si>
    <t>tysiąc czterysta cztery i 00/100 złotych</t>
  </si>
  <si>
    <t>tysiąc trzysta i 00/100 złotych</t>
  </si>
  <si>
    <t>PAKIET NR 164</t>
  </si>
  <si>
    <t>Wadium: 70,00 zł</t>
  </si>
  <si>
    <t>Procarbazine 50 mg x 50 kaps.</t>
  </si>
  <si>
    <t>pięćdziesiąt jeden tysięcy osiemset czterdzieści i 00/100 złotych</t>
  </si>
  <si>
    <t>czterdzieści osiem tysięcy i 00/100 zlotych</t>
  </si>
  <si>
    <t>PAKIET NR 166</t>
  </si>
  <si>
    <t>Wadium: 280,00 zł</t>
  </si>
  <si>
    <t>Thalidomidum dawka: 100 mg postać: tabl x 30 tabletek</t>
  </si>
  <si>
    <t>dziewięćdziesiąt pięć tysięcy czterdzieści i 00/100 złotych</t>
  </si>
  <si>
    <t>osiemdziesiąt osiem tysięcy i 00/100 złotych</t>
  </si>
  <si>
    <t>Lipomed AG, Myrin 100 mg, tabletki powlekane cukrem, zawartość opakowania: 30 tabletek,  lek sprowadzany w ramach importu docelowego</t>
  </si>
  <si>
    <t>PAKIET NR 171</t>
  </si>
  <si>
    <t>Wadium: 2,00 zł</t>
  </si>
  <si>
    <t>Verapamilum dawka: 5 mg/2 ml postać: inj. (roztwórop./5,0 amp. 2 ml</t>
  </si>
  <si>
    <t>pięćset czterdzieści i 00/100 złotych</t>
  </si>
  <si>
    <t>pięćset i 00/100 złotych</t>
  </si>
  <si>
    <t>PAKIET NR 198</t>
  </si>
  <si>
    <t>Wadium: 1.680,00 zł</t>
  </si>
  <si>
    <t>Ganciclovirum 500 mg inj. Iv. (proszek do p. roztworu) x 1 fiolka</t>
  </si>
  <si>
    <t>CHEPLAPHARM Arzneimittel GmbH , Cymevene 500 mg, proszek do sporządzania koncentratu roztworu do infuzji, zawartość opakowania: 1 fiolka, Kod EAN: 05909990189816</t>
  </si>
  <si>
    <t>sto osiemdziesiąt tysięcy trzysta sześćdziesiąt i 00/100</t>
  </si>
  <si>
    <t>sto sześćdziesiąt siedem tysięcy i 00/100</t>
  </si>
  <si>
    <t>PAKIET NR 412</t>
  </si>
  <si>
    <t>Wadium: 500,00 zł</t>
  </si>
  <si>
    <t>Producent / nazwa własna / EAN /dawka/
numer katalogowy (jeśli Wykonawca posiada)
ilość sztuk w opakowaniu jednostkowym
(podać)</t>
  </si>
  <si>
    <t>Tretinoinum 10 mg x 100 kaps.</t>
  </si>
  <si>
    <t>CHEPLAPHARM Arzneimittel GmbH, Vesanoid, 10 mg, kapsułki miękkie, zawartość opakowania: 100 kapsułek, Kod EAN: 05909990668311</t>
  </si>
  <si>
    <t>pięćdziesiąt trzy tysiące dziewięćset siedemdziesiąt osiem i 50/100 złotych</t>
  </si>
  <si>
    <t>czterdzieści dziewięć tysięcy dziewięćset osiemdziesiąt i 09/100 złotych</t>
  </si>
  <si>
    <t>PAKIET NR 457</t>
  </si>
  <si>
    <t>Wadium: 150,00 zł</t>
  </si>
  <si>
    <t>Ceftolozan + tazobaktam 1g+0,5 g fiolka proszek do sporządzania koncentratu x 10 fiolek</t>
  </si>
  <si>
    <t>Merck Sharp &amp; Dohme B.V., Zerbaxa 1 g / 0,5 g proszek do sporządzania koncentratu roztworu do infuzji, zawartość opakowania: 10 fiolek, Kod EAN: 05901549324938</t>
  </si>
  <si>
    <t>Biokanol Pharma Gmbh, Probenecid 500 mg, tabletki, zawartość opakowania: 100 tabletek, lek sprowadzany w ramach importu docelowego</t>
  </si>
  <si>
    <t>Therakos, Uvadex 20 mcg/ml, roztwór, zawartość opakowania: 12 fiolek 10 ml, lek sprowadzany w ramach importu docelowego</t>
  </si>
  <si>
    <t>Alkon Pharma GmbH, Cyclopentolat 10 mg/ml, krople do oczu, opakowanie 10 ml, lek sprowadzany w ramach importu docelowego</t>
  </si>
  <si>
    <t>dwieście trzydzieści trzy tysiące dwieście osiemdziesiąt i 00/100 złotych</t>
  </si>
  <si>
    <t>dwieście szesnaście tysięcy i 00/100 zlotych</t>
  </si>
  <si>
    <t>Riemser Arzneim AG, Hylase Dessau 150 IE, zawartość opakowania: 10 fiolek, lek sprowadzany w ramach importu docelowego</t>
  </si>
  <si>
    <t>SalfSpa, Isoprenaline Cloridiato 0,2 mg/ml inj., zawartość opakowania: 5 ampułek 1 ml, lek sprowadzany w ramach importu docelowego</t>
  </si>
  <si>
    <t>Pro Concepta Zug AG, Alkeran 50 mg / 10 ml, proszek + rozpuszczalnik, zawartość opakowania: 1 fiolka, lek sprowadzany w ramach importu docelowego</t>
  </si>
  <si>
    <t>Leadient, Natulan 50 mg, kapsułki, zawartość opakowania: 50 kapsułek, lek sprowadzany w ramach importu docelowego</t>
  </si>
  <si>
    <t>PAKIET NR 167</t>
  </si>
  <si>
    <t>Wadium: 1,00 zł</t>
  </si>
  <si>
    <t>Thiamazolum 40 mg 1 ml x 10 ampułek</t>
  </si>
  <si>
    <t>Sanofi Aventis Deutschland GmbH, Thiamazol Henning 40 mg, ampułko-strzykawka, zawartość opakowania: 10 ampułko-strzykawek, lek sprowadzany w ramach importu docelowego</t>
  </si>
  <si>
    <t>sto osiem i 00/100 złotych</t>
  </si>
  <si>
    <t>sto złotych i 00/100</t>
  </si>
  <si>
    <t>Ratiopharm GmbH, Verapamil 5mg/2ml, zawartość opakowania: 5 ampułek, lek sprowadzany w ramach importu docelowego</t>
  </si>
  <si>
    <t>PAKIET NR 506</t>
  </si>
  <si>
    <t>Wadium: 2.550,00 zł</t>
  </si>
  <si>
    <r>
      <t>Płyn kardioplegiczny do konserwacji i perfuzji narządów o osmolarności 310 mOsml/kg.</t>
    </r>
    <r>
      <rPr>
        <b/>
        <u/>
        <sz val="9"/>
        <rFont val="Arial"/>
        <family val="2"/>
        <charset val="238"/>
      </rPr>
      <t>Produkt leczniczy dostepny w workach 1 i 2 litrowych</t>
    </r>
    <r>
      <rPr>
        <sz val="9"/>
        <rFont val="Arial"/>
        <family val="2"/>
        <charset val="238"/>
      </rPr>
      <t xml:space="preserve"> - roztwór sterylny. O następującym składzie: Chlorek magnezu sześciowodny 0,8132 g; chlorek sodu 0,8766 g; chlorek potasu 0,6710 g; chlorowodorek histydyny jednowodny 3,7733 g; histydyna 27,9289 g; tryptofan 0,4085 g; mannitol 5,4651 g; chlorek wapnia dwuwodny 0,0022 g; potassium hydrogen 2-ketoglutarate 0,1842 g/l; woda do iniekcji do 1000 ml; wodorotlenek potasu do ustawienia pH</t>
    </r>
  </si>
  <si>
    <t>litr</t>
  </si>
  <si>
    <t>PAKIET NR 2</t>
  </si>
  <si>
    <t xml:space="preserve">Program lekowy LECZENIE ZAPALENIA BŁONY NACZYNIOWEJ OKA (ZBN) – CZĘŚĆ POŚREDNIA, ODCINEK TYLNY LUB CAŁA BŁONA NACZYNIOWA </t>
  </si>
  <si>
    <t>Wadium: 160,00 zł</t>
  </si>
  <si>
    <t>jeden milion siedemdziesiąt jeden tysięcy sześćdziesiąt dwa i 78/100</t>
  </si>
  <si>
    <t>jedenaście milionów siedemset pięćdziesiąt pięć tysięcy dwieście osiemdziesiąt dwa i 00/100 złotych</t>
  </si>
  <si>
    <t>jeden milion pięćset cztery tysiące sześćset dwadzieścia dziewięć i 63/100 złotych</t>
  </si>
  <si>
    <t>sześćset pięćdziesiąt jeden tysięcy pięćset dziewięćdziesiąt pięć i 00/100 złotych</t>
  </si>
  <si>
    <t>PAKIET NR 142</t>
  </si>
  <si>
    <t>Guerbet, Patentblau V 2,5% inj., zawartość opakowania: 5 ampułek 2 ml, lek sprowadzany w ramach importu docelowego</t>
  </si>
  <si>
    <t>szesnaście tysięcy trzynaście i 20/100 złotych</t>
  </si>
  <si>
    <t>czternaście tysięcy osiemset dwadzieścia siedem i 04/100 złotych</t>
  </si>
  <si>
    <t>dwieście dwadzieścia cztery tysiące trzysta siedemdziesiąt i 00/100 złotych</t>
  </si>
  <si>
    <t>dwieście siedem tysięcy siedemset pięćdziesiąt i 00/100 złotych</t>
  </si>
  <si>
    <t>Dr Franz Koehler Chemie GmbH, Custodiol roztwór HTK, dostępny w opakowaniach: 6 worków 1000 ml oraz 4 worki 2000 ml, wycena według jednego worka 1000 ml, lek sprowadzany w ramach importu docelowego</t>
  </si>
  <si>
    <t>tysiąc dziewięćset czterdzieści cztery i 00/100</t>
  </si>
  <si>
    <t>Merck Sharp &amp; Dohme B.V., Keytruda 25 mg/ml koncentrat do sporządzania roztworu do infuzji, jedna fiolka 4 ml koncentratu zawiera 100 mg pembrolizumabu, zawartośc opakowania: 1 fiolka, kod EAN: 05901549325126 / gęstość roztworu, w temperaturze pokojowej wynosi 1,03 g/ml</t>
  </si>
  <si>
    <t>Yondelis 1 mg proszek do sporządzania koncentratu roztworu do infuzji lub 0,25 mg proszek do sporządzania koncentratu roztworu do infuzji (wybór dawki w zależności od zapotrzebowania, zawartośc opakowania: 1 fiolka, kod EAN - dawka 1 mg: 05909990635184, dawka 0,25 mg: 05909990635177 / Gęstość rekonstytuowanego roztworu Yondelis® dla obu ww. stężeń przy temperaturze 20°C wynosi 1,0067 g/ml / Maksymalny czas przechowywania Yondelis® w temperaturze pokojowej lub poniżej +2°C wynosi nie więcej niż pięć (5) dni (120 godzin)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</si>
</sst>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00\ &quot;zł&quot;"/>
  </numFmts>
  <fonts count="24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1"/>
    </font>
    <font>
      <b/>
      <sz val="11"/>
      <color theme="1"/>
      <name val="Czcionka tekstu podstawowego"/>
      <family val="2"/>
      <charset val="238"/>
    </font>
    <font>
      <b/>
      <sz val="10"/>
      <color indexed="8"/>
      <name val="Arial"/>
      <family val="2"/>
      <charset val="1"/>
    </font>
    <font>
      <b/>
      <sz val="9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0" borderId="0"/>
  </cellStyleXfs>
  <cellXfs count="264">
    <xf numFmtId="0" fontId="0" fillId="0" borderId="0" xfId="0"/>
    <xf numFmtId="0" fontId="7" fillId="0" borderId="1" xfId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 applyProtection="1">
      <alignment horizontal="center" vertical="center" wrapText="1"/>
      <protection locked="0"/>
    </xf>
    <xf numFmtId="9" fontId="7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 wrapText="1"/>
      <protection locked="0"/>
    </xf>
    <xf numFmtId="3" fontId="2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0" xfId="4" applyFont="1" applyAlignment="1" applyProtection="1">
      <protection locked="0"/>
    </xf>
    <xf numFmtId="0" fontId="1" fillId="0" borderId="0" xfId="1"/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164" fontId="8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 applyProtection="1">
      <alignment horizontal="center" vertical="center" wrapText="1"/>
      <protection locked="0"/>
    </xf>
    <xf numFmtId="9" fontId="7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 wrapText="1"/>
      <protection locked="0"/>
    </xf>
    <xf numFmtId="3" fontId="2" fillId="0" borderId="1" xfId="1" applyNumberFormat="1" applyFont="1" applyBorder="1" applyAlignment="1" applyProtection="1">
      <alignment horizontal="center" vertical="center" wrapText="1"/>
      <protection locked="0"/>
    </xf>
    <xf numFmtId="0" fontId="16" fillId="0" borderId="0" xfId="4" applyFont="1" applyAlignment="1" applyProtection="1">
      <protection locked="0"/>
    </xf>
    <xf numFmtId="0" fontId="15" fillId="0" borderId="0" xfId="1" applyFont="1"/>
    <xf numFmtId="164" fontId="17" fillId="0" borderId="1" xfId="1" applyNumberFormat="1" applyFont="1" applyBorder="1" applyAlignment="1">
      <alignment horizontal="center" vertical="center"/>
    </xf>
    <xf numFmtId="0" fontId="1" fillId="0" borderId="0" xfId="1"/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164" fontId="8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164" fontId="7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 applyProtection="1">
      <alignment horizontal="center" vertical="center" wrapText="1"/>
      <protection locked="0"/>
    </xf>
    <xf numFmtId="9" fontId="7" fillId="0" borderId="1" xfId="1" applyNumberFormat="1" applyFont="1" applyBorder="1" applyAlignment="1" applyProtection="1">
      <alignment horizontal="center" vertical="center"/>
      <protection locked="0"/>
    </xf>
    <xf numFmtId="165" fontId="2" fillId="0" borderId="1" xfId="1" applyNumberFormat="1" applyFont="1" applyBorder="1" applyAlignment="1" applyProtection="1">
      <alignment horizontal="center" vertical="center"/>
      <protection locked="0"/>
    </xf>
    <xf numFmtId="9" fontId="6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 wrapText="1"/>
      <protection locked="0"/>
    </xf>
    <xf numFmtId="3" fontId="2" fillId="0" borderId="1" xfId="1" applyNumberFormat="1" applyFont="1" applyBorder="1" applyAlignment="1" applyProtection="1">
      <alignment horizontal="center" vertical="center" wrapText="1"/>
      <protection locked="0"/>
    </xf>
    <xf numFmtId="3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0" fontId="18" fillId="0" borderId="1" xfId="1" applyFont="1" applyBorder="1" applyAlignment="1" applyProtection="1">
      <alignment horizontal="left" vertical="center" wrapText="1"/>
      <protection locked="0"/>
    </xf>
    <xf numFmtId="0" fontId="1" fillId="0" borderId="0" xfId="1"/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164" fontId="8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 applyProtection="1">
      <alignment horizontal="center" vertical="center" wrapText="1"/>
      <protection locked="0"/>
    </xf>
    <xf numFmtId="9" fontId="7" fillId="0" borderId="1" xfId="1" applyNumberFormat="1" applyFont="1" applyBorder="1" applyAlignment="1" applyProtection="1">
      <alignment horizontal="center" vertical="center"/>
      <protection locked="0"/>
    </xf>
    <xf numFmtId="165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 wrapText="1"/>
      <protection locked="0"/>
    </xf>
    <xf numFmtId="3" fontId="2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0" xfId="1"/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164" fontId="8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 applyProtection="1">
      <alignment horizontal="center" vertical="center" wrapText="1"/>
      <protection locked="0"/>
    </xf>
    <xf numFmtId="9" fontId="7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 wrapText="1"/>
      <protection locked="0"/>
    </xf>
    <xf numFmtId="3" fontId="2" fillId="0" borderId="1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1" fillId="0" borderId="0" xfId="1"/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 applyProtection="1">
      <alignment horizontal="center" vertical="center" wrapText="1"/>
      <protection locked="0"/>
    </xf>
    <xf numFmtId="9" fontId="7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 wrapText="1"/>
      <protection locked="0"/>
    </xf>
    <xf numFmtId="3" fontId="2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0" xfId="1"/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 applyProtection="1">
      <alignment horizontal="center" vertical="center" wrapText="1"/>
      <protection locked="0"/>
    </xf>
    <xf numFmtId="9" fontId="7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 wrapText="1"/>
      <protection locked="0"/>
    </xf>
    <xf numFmtId="3" fontId="2" fillId="0" borderId="1" xfId="1" applyNumberFormat="1" applyFont="1" applyBorder="1" applyAlignment="1" applyProtection="1">
      <alignment horizontal="center" vertical="center" wrapText="1"/>
      <protection locked="0"/>
    </xf>
    <xf numFmtId="164" fontId="20" fillId="0" borderId="1" xfId="1" applyNumberFormat="1" applyFont="1" applyBorder="1" applyAlignment="1">
      <alignment horizontal="center" vertical="center"/>
    </xf>
    <xf numFmtId="0" fontId="1" fillId="0" borderId="0" xfId="1"/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 applyProtection="1">
      <alignment horizontal="center" vertical="center" wrapText="1"/>
      <protection locked="0"/>
    </xf>
    <xf numFmtId="9" fontId="7" fillId="0" borderId="1" xfId="1" applyNumberFormat="1" applyFont="1" applyBorder="1" applyAlignment="1" applyProtection="1">
      <alignment horizontal="center" vertical="center"/>
      <protection locked="0"/>
    </xf>
    <xf numFmtId="165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 wrapText="1"/>
      <protection locked="0"/>
    </xf>
    <xf numFmtId="3" fontId="2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0" xfId="1"/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 applyProtection="1">
      <alignment horizontal="center" vertical="center" wrapText="1"/>
      <protection locked="0"/>
    </xf>
    <xf numFmtId="9" fontId="7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 wrapText="1"/>
      <protection locked="0"/>
    </xf>
    <xf numFmtId="3" fontId="2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0" xfId="1"/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 applyProtection="1">
      <alignment horizontal="center" vertical="center" wrapText="1"/>
      <protection locked="0"/>
    </xf>
    <xf numFmtId="9" fontId="7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 wrapText="1"/>
      <protection locked="0"/>
    </xf>
    <xf numFmtId="3" fontId="2" fillId="0" borderId="1" xfId="1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14" fillId="0" borderId="0" xfId="4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3" fillId="0" borderId="0" xfId="4" applyFont="1" applyAlignment="1" applyProtection="1">
      <protection locked="0"/>
    </xf>
    <xf numFmtId="0" fontId="22" fillId="0" borderId="0" xfId="0" applyFont="1"/>
    <xf numFmtId="0" fontId="23" fillId="0" borderId="0" xfId="4" applyFont="1" applyAlignment="1" applyProtection="1">
      <alignment vertical="center"/>
      <protection locked="0"/>
    </xf>
    <xf numFmtId="0" fontId="23" fillId="0" borderId="0" xfId="4" applyFont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11" fillId="0" borderId="0" xfId="1" applyFont="1" applyAlignment="1">
      <alignment wrapText="1"/>
    </xf>
    <xf numFmtId="0" fontId="12" fillId="0" borderId="3" xfId="1" applyFont="1" applyBorder="1" applyAlignment="1">
      <alignment horizontal="left" vertical="center" wrapText="1"/>
    </xf>
    <xf numFmtId="0" fontId="14" fillId="0" borderId="0" xfId="4" applyFont="1" applyAlignment="1" applyProtection="1">
      <alignment horizontal="left" vertical="center"/>
      <protection locked="0"/>
    </xf>
    <xf numFmtId="164" fontId="16" fillId="0" borderId="0" xfId="4" applyNumberFormat="1" applyFont="1" applyAlignment="1" applyProtection="1">
      <alignment horizontal="left" vertical="center"/>
    </xf>
    <xf numFmtId="0" fontId="16" fillId="0" borderId="0" xfId="4" applyFont="1" applyAlignment="1" applyProtection="1">
      <alignment horizontal="left" vertical="center"/>
      <protection locked="0"/>
    </xf>
    <xf numFmtId="0" fontId="11" fillId="0" borderId="0" xfId="1" applyFont="1"/>
    <xf numFmtId="0" fontId="12" fillId="0" borderId="0" xfId="1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164" fontId="16" fillId="0" borderId="0" xfId="4" applyNumberFormat="1" applyFont="1" applyAlignment="1" applyProtection="1">
      <alignment horizontal="left" vertical="center"/>
      <protection locked="0"/>
    </xf>
    <xf numFmtId="0" fontId="19" fillId="0" borderId="0" xfId="4" applyFont="1" applyAlignment="1" applyProtection="1">
      <alignment horizontal="left" vertical="center"/>
      <protection locked="0"/>
    </xf>
    <xf numFmtId="164" fontId="19" fillId="0" borderId="0" xfId="4" applyNumberFormat="1" applyFont="1" applyAlignment="1" applyProtection="1">
      <alignment horizontal="left" vertical="center"/>
      <protection locked="0"/>
    </xf>
    <xf numFmtId="0" fontId="12" fillId="0" borderId="0" xfId="1" applyFont="1" applyBorder="1" applyAlignment="1">
      <alignment wrapText="1"/>
    </xf>
    <xf numFmtId="0" fontId="12" fillId="0" borderId="0" xfId="1" applyFont="1" applyBorder="1" applyAlignment="1"/>
    <xf numFmtId="0" fontId="12" fillId="0" borderId="3" xfId="1" applyFont="1" applyBorder="1" applyAlignment="1">
      <alignment wrapText="1"/>
    </xf>
    <xf numFmtId="0" fontId="19" fillId="0" borderId="0" xfId="4" applyFont="1" applyAlignment="1" applyProtection="1">
      <alignment horizontal="left"/>
      <protection locked="0"/>
    </xf>
    <xf numFmtId="164" fontId="19" fillId="0" borderId="0" xfId="4" applyNumberFormat="1" applyFont="1" applyAlignment="1" applyProtection="1">
      <alignment horizontal="left" vertical="center"/>
    </xf>
    <xf numFmtId="0" fontId="19" fillId="0" borderId="0" xfId="4" applyFont="1" applyAlignment="1" applyProtection="1">
      <alignment horizontal="left" vertical="center"/>
    </xf>
    <xf numFmtId="164" fontId="23" fillId="0" borderId="0" xfId="4" applyNumberFormat="1" applyFont="1" applyAlignment="1" applyProtection="1">
      <alignment horizontal="left" vertical="center"/>
      <protection locked="0"/>
    </xf>
    <xf numFmtId="0" fontId="23" fillId="0" borderId="0" xfId="4" applyFont="1" applyAlignment="1" applyProtection="1">
      <alignment horizontal="left" vertical="center"/>
      <protection locked="0"/>
    </xf>
    <xf numFmtId="0" fontId="11" fillId="0" borderId="0" xfId="0" applyFont="1"/>
    <xf numFmtId="0" fontId="12" fillId="0" borderId="3" xfId="0" applyFont="1" applyBorder="1" applyAlignment="1">
      <alignment horizontal="left" vertical="center"/>
    </xf>
    <xf numFmtId="0" fontId="14" fillId="0" borderId="0" xfId="4" applyFont="1" applyAlignment="1" applyProtection="1">
      <alignment vertical="center"/>
      <protection locked="0"/>
    </xf>
    <xf numFmtId="164" fontId="23" fillId="0" borderId="0" xfId="4" applyNumberFormat="1" applyFont="1" applyAlignment="1" applyProtection="1">
      <alignment horizontal="left"/>
      <protection locked="0"/>
    </xf>
    <xf numFmtId="0" fontId="23" fillId="0" borderId="0" xfId="4" applyFont="1" applyAlignment="1" applyProtection="1">
      <alignment horizontal="left"/>
      <protection locked="0"/>
    </xf>
  </cellXfs>
  <cellStyles count="5">
    <cellStyle name="Excel Built-in Normal" xfId="4"/>
    <cellStyle name="Normal 2" xfId="1"/>
    <cellStyle name="Normalny" xfId="0" builtinId="0"/>
    <cellStyle name="Normalny 2" xfId="3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Layout" topLeftCell="A4" zoomScaleNormal="100" workbookViewId="0">
      <selection activeCell="C13" sqref="C13"/>
    </sheetView>
  </sheetViews>
  <sheetFormatPr defaultRowHeight="15"/>
  <cols>
    <col min="1" max="1" width="6.42578125" style="2" customWidth="1"/>
    <col min="2" max="2" width="28.85546875" customWidth="1"/>
    <col min="4" max="4" width="8.85546875" customWidth="1"/>
    <col min="5" max="5" width="14.28515625" customWidth="1"/>
    <col min="6" max="6" width="18.5703125" customWidth="1"/>
    <col min="7" max="7" width="13.42578125" customWidth="1"/>
    <col min="8" max="8" width="18.42578125" customWidth="1"/>
    <col min="9" max="9" width="15" customWidth="1"/>
    <col min="10" max="10" width="41.42578125" customWidth="1"/>
  </cols>
  <sheetData>
    <row r="1" spans="1:10">
      <c r="A1" s="240" t="s">
        <v>215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>
      <c r="A2" s="240" t="s">
        <v>216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>
      <c r="A3" s="241" t="s">
        <v>217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01.25">
      <c r="A4" s="15" t="s">
        <v>0</v>
      </c>
      <c r="B4" s="15" t="s">
        <v>1</v>
      </c>
      <c r="C4" s="16" t="s">
        <v>2</v>
      </c>
      <c r="D4" s="17" t="s">
        <v>3</v>
      </c>
      <c r="E4" s="18" t="s">
        <v>4</v>
      </c>
      <c r="F4" s="18" t="s">
        <v>5</v>
      </c>
      <c r="G4" s="18" t="s">
        <v>6</v>
      </c>
      <c r="H4" s="18" t="s">
        <v>15</v>
      </c>
      <c r="I4" s="18" t="s">
        <v>7</v>
      </c>
      <c r="J4" s="16" t="s">
        <v>26</v>
      </c>
    </row>
    <row r="5" spans="1:10" ht="124.5" customHeight="1">
      <c r="A5" s="8" t="s">
        <v>8</v>
      </c>
      <c r="B5" s="9" t="s">
        <v>13</v>
      </c>
      <c r="C5" s="6" t="s">
        <v>9</v>
      </c>
      <c r="D5" s="22">
        <v>20</v>
      </c>
      <c r="E5" s="19"/>
      <c r="F5" s="4"/>
      <c r="G5" s="21">
        <v>592.42999999999995</v>
      </c>
      <c r="H5" s="14">
        <f>D5*G5</f>
        <v>11848.599999999999</v>
      </c>
      <c r="I5" s="20">
        <v>0.08</v>
      </c>
      <c r="J5" s="1" t="s">
        <v>14</v>
      </c>
    </row>
    <row r="6" spans="1:10">
      <c r="A6" s="7"/>
      <c r="B6" s="10" t="s">
        <v>10</v>
      </c>
      <c r="C6" s="12" t="s">
        <v>11</v>
      </c>
      <c r="D6" s="12" t="s">
        <v>11</v>
      </c>
      <c r="E6" s="11" t="s">
        <v>12</v>
      </c>
      <c r="F6" s="5"/>
      <c r="G6" s="11" t="s">
        <v>12</v>
      </c>
      <c r="H6" s="46">
        <f>H5</f>
        <v>11848.599999999999</v>
      </c>
      <c r="I6" s="13" t="s">
        <v>11</v>
      </c>
      <c r="J6" s="13" t="s">
        <v>11</v>
      </c>
    </row>
    <row r="8" spans="1:10">
      <c r="A8" s="3"/>
      <c r="B8" s="242" t="s">
        <v>16</v>
      </c>
      <c r="C8" s="242"/>
      <c r="D8" s="243">
        <f>H5</f>
        <v>11848.599999999999</v>
      </c>
      <c r="E8" s="243"/>
      <c r="F8" s="44"/>
      <c r="G8" s="45"/>
      <c r="H8" s="45"/>
      <c r="I8" s="45"/>
      <c r="J8" s="45"/>
    </row>
    <row r="9" spans="1:10">
      <c r="A9" s="3"/>
      <c r="B9" s="242" t="s">
        <v>17</v>
      </c>
      <c r="C9" s="242"/>
      <c r="D9" s="244" t="s">
        <v>19</v>
      </c>
      <c r="E9" s="244"/>
      <c r="F9" s="244"/>
      <c r="G9" s="244"/>
      <c r="H9" s="244"/>
      <c r="I9" s="244"/>
      <c r="J9" s="244"/>
    </row>
    <row r="10" spans="1:10">
      <c r="A10" s="3"/>
      <c r="B10" s="242" t="s">
        <v>18</v>
      </c>
      <c r="C10" s="242"/>
      <c r="D10" s="243">
        <f>ROUND(D8/1.08,2)</f>
        <v>10970.93</v>
      </c>
      <c r="E10" s="243"/>
      <c r="F10" s="44"/>
      <c r="G10" s="45"/>
      <c r="H10" s="45"/>
      <c r="I10" s="45"/>
      <c r="J10" s="45"/>
    </row>
    <row r="11" spans="1:10">
      <c r="A11" s="3"/>
      <c r="B11" s="242" t="s">
        <v>17</v>
      </c>
      <c r="C11" s="242"/>
      <c r="D11" s="244" t="s">
        <v>20</v>
      </c>
      <c r="E11" s="244"/>
      <c r="F11" s="244"/>
      <c r="G11" s="244"/>
      <c r="H11" s="244"/>
      <c r="I11" s="244"/>
      <c r="J11" s="244"/>
    </row>
  </sheetData>
  <mergeCells count="11">
    <mergeCell ref="B10:C10"/>
    <mergeCell ref="B11:C11"/>
    <mergeCell ref="D8:E8"/>
    <mergeCell ref="D10:E10"/>
    <mergeCell ref="D9:J9"/>
    <mergeCell ref="D11:J11"/>
    <mergeCell ref="A1:J1"/>
    <mergeCell ref="A2:J2"/>
    <mergeCell ref="A3:J3"/>
    <mergeCell ref="B9:C9"/>
    <mergeCell ref="B8:C8"/>
  </mergeCells>
  <pageMargins left="0.57499999999999996" right="0.65" top="0.75" bottom="0.75" header="0.3" footer="0.3"/>
  <pageSetup paperSize="9" scale="75" orientation="landscape" r:id="rId1"/>
  <ignoredErrors>
    <ignoredError sqref="D1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topLeftCell="A4" zoomScaleNormal="100" workbookViewId="0">
      <selection activeCell="H4" sqref="H4"/>
    </sheetView>
  </sheetViews>
  <sheetFormatPr defaultRowHeight="15"/>
  <cols>
    <col min="1" max="1" width="5.28515625" customWidth="1"/>
    <col min="2" max="2" width="27.42578125" customWidth="1"/>
    <col min="4" max="4" width="7.5703125" customWidth="1"/>
    <col min="5" max="5" width="13.5703125" customWidth="1"/>
    <col min="6" max="6" width="16.28515625" customWidth="1"/>
    <col min="7" max="7" width="16" customWidth="1"/>
    <col min="8" max="8" width="16.85546875" customWidth="1"/>
    <col min="9" max="9" width="17.42578125" customWidth="1"/>
    <col min="10" max="10" width="38.85546875" customWidth="1"/>
  </cols>
  <sheetData>
    <row r="1" spans="1:10">
      <c r="A1" s="245" t="s">
        <v>96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>
      <c r="A2" s="247" t="s">
        <v>97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ht="109.5" customHeight="1">
      <c r="A3" s="202" t="s">
        <v>0</v>
      </c>
      <c r="B3" s="202" t="s">
        <v>1</v>
      </c>
      <c r="C3" s="203" t="s">
        <v>2</v>
      </c>
      <c r="D3" s="204" t="s">
        <v>3</v>
      </c>
      <c r="E3" s="205" t="s">
        <v>4</v>
      </c>
      <c r="F3" s="205" t="s">
        <v>5</v>
      </c>
      <c r="G3" s="205" t="s">
        <v>6</v>
      </c>
      <c r="H3" s="205" t="s">
        <v>25</v>
      </c>
      <c r="I3" s="205" t="s">
        <v>68</v>
      </c>
      <c r="J3" s="203" t="s">
        <v>26</v>
      </c>
    </row>
    <row r="4" spans="1:10" ht="81" customHeight="1">
      <c r="A4" s="195" t="s">
        <v>8</v>
      </c>
      <c r="B4" s="196" t="s">
        <v>98</v>
      </c>
      <c r="C4" s="194" t="s">
        <v>99</v>
      </c>
      <c r="D4" s="209">
        <v>1500</v>
      </c>
      <c r="E4" s="206"/>
      <c r="F4" s="192"/>
      <c r="G4" s="208">
        <v>1100.79</v>
      </c>
      <c r="H4" s="201">
        <f>D4*G4</f>
        <v>1651185</v>
      </c>
      <c r="I4" s="207">
        <v>0.08</v>
      </c>
      <c r="J4" s="1" t="s">
        <v>100</v>
      </c>
    </row>
    <row r="5" spans="1:10">
      <c r="A5" s="199"/>
      <c r="B5" s="197" t="s">
        <v>10</v>
      </c>
      <c r="C5" s="198" t="s">
        <v>12</v>
      </c>
      <c r="D5" s="198" t="s">
        <v>12</v>
      </c>
      <c r="E5" s="198" t="s">
        <v>12</v>
      </c>
      <c r="F5" s="193"/>
      <c r="G5" s="198" t="s">
        <v>12</v>
      </c>
      <c r="H5" s="46">
        <f>H4</f>
        <v>1651185</v>
      </c>
      <c r="I5" s="200" t="s">
        <v>12</v>
      </c>
      <c r="J5" s="200" t="s">
        <v>12</v>
      </c>
    </row>
    <row r="7" spans="1:10">
      <c r="A7" s="191"/>
      <c r="B7" s="242" t="s">
        <v>16</v>
      </c>
      <c r="C7" s="242"/>
      <c r="D7" s="250">
        <f>H5</f>
        <v>1651185</v>
      </c>
      <c r="E7" s="249"/>
      <c r="F7" s="23"/>
      <c r="G7" s="191"/>
      <c r="H7" s="191"/>
      <c r="I7" s="191"/>
      <c r="J7" s="191"/>
    </row>
    <row r="8" spans="1:10">
      <c r="A8" s="191"/>
      <c r="B8" s="242" t="s">
        <v>17</v>
      </c>
      <c r="C8" s="242"/>
      <c r="D8" s="249" t="s">
        <v>101</v>
      </c>
      <c r="E8" s="249"/>
      <c r="F8" s="249"/>
      <c r="G8" s="249"/>
      <c r="H8" s="249"/>
      <c r="I8" s="249"/>
      <c r="J8" s="249"/>
    </row>
    <row r="9" spans="1:10">
      <c r="A9" s="191"/>
      <c r="B9" s="242" t="s">
        <v>29</v>
      </c>
      <c r="C9" s="242"/>
      <c r="D9" s="250">
        <f>ROUND(D7/1.08,2)</f>
        <v>1528875</v>
      </c>
      <c r="E9" s="249"/>
      <c r="F9" s="23"/>
      <c r="G9" s="191"/>
      <c r="H9" s="191"/>
      <c r="I9" s="191"/>
      <c r="J9" s="191"/>
    </row>
    <row r="10" spans="1:10">
      <c r="A10" s="191"/>
      <c r="B10" s="242" t="s">
        <v>17</v>
      </c>
      <c r="C10" s="242"/>
      <c r="D10" s="249" t="s">
        <v>102</v>
      </c>
      <c r="E10" s="249"/>
      <c r="F10" s="249"/>
      <c r="G10" s="249"/>
      <c r="H10" s="249"/>
      <c r="I10" s="249"/>
      <c r="J10" s="249"/>
    </row>
  </sheetData>
  <mergeCells count="10">
    <mergeCell ref="D7:E7"/>
    <mergeCell ref="D9:E9"/>
    <mergeCell ref="D8:J8"/>
    <mergeCell ref="D10:J10"/>
    <mergeCell ref="A1:J1"/>
    <mergeCell ref="A2:J2"/>
    <mergeCell ref="B7:C7"/>
    <mergeCell ref="B8:C8"/>
    <mergeCell ref="B9:C9"/>
    <mergeCell ref="B10:C10"/>
  </mergeCells>
  <pageMargins left="0.7" right="0.7" top="0.75" bottom="0.75" header="0.3" footer="0.3"/>
  <pageSetup paperSize="9" scale="75" orientation="landscape" r:id="rId1"/>
  <ignoredErrors>
    <ignoredError sqref="D7 D9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zoomScaleNormal="100" workbookViewId="0">
      <selection activeCell="H5" sqref="H5"/>
    </sheetView>
  </sheetViews>
  <sheetFormatPr defaultRowHeight="15"/>
  <cols>
    <col min="1" max="1" width="4.28515625" customWidth="1"/>
    <col min="2" max="2" width="36" customWidth="1"/>
    <col min="5" max="5" width="11.42578125" customWidth="1"/>
    <col min="6" max="6" width="15" customWidth="1"/>
    <col min="7" max="7" width="12.85546875" customWidth="1"/>
    <col min="8" max="8" width="14.140625" customWidth="1"/>
    <col min="9" max="9" width="13.42578125" customWidth="1"/>
    <col min="10" max="10" width="44.85546875" customWidth="1"/>
  </cols>
  <sheetData>
    <row r="1" spans="1:10">
      <c r="A1" s="259" t="s">
        <v>103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>
      <c r="A2" s="260" t="s">
        <v>104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35">
      <c r="A3" s="210" t="s">
        <v>0</v>
      </c>
      <c r="B3" s="211" t="s">
        <v>1</v>
      </c>
      <c r="C3" s="212" t="s">
        <v>2</v>
      </c>
      <c r="D3" s="213" t="s">
        <v>3</v>
      </c>
      <c r="E3" s="214" t="s">
        <v>4</v>
      </c>
      <c r="F3" s="214" t="s">
        <v>5</v>
      </c>
      <c r="G3" s="214" t="s">
        <v>6</v>
      </c>
      <c r="H3" s="214" t="s">
        <v>25</v>
      </c>
      <c r="I3" s="214" t="s">
        <v>7</v>
      </c>
      <c r="J3" s="212" t="s">
        <v>107</v>
      </c>
    </row>
    <row r="4" spans="1:10" ht="45" customHeight="1">
      <c r="A4" s="215" t="s">
        <v>8</v>
      </c>
      <c r="B4" s="229" t="s">
        <v>106</v>
      </c>
      <c r="C4" s="216" t="s">
        <v>9</v>
      </c>
      <c r="D4" s="217">
        <v>5</v>
      </c>
      <c r="E4" s="218"/>
      <c r="F4" s="219"/>
      <c r="G4" s="228">
        <f>120*1.08</f>
        <v>129.60000000000002</v>
      </c>
      <c r="H4" s="220">
        <f>D4*G4</f>
        <v>648.00000000000011</v>
      </c>
      <c r="I4" s="221">
        <v>0.08</v>
      </c>
      <c r="J4" s="227" t="s">
        <v>108</v>
      </c>
    </row>
    <row r="5" spans="1:10">
      <c r="A5" s="222"/>
      <c r="B5" s="223" t="s">
        <v>10</v>
      </c>
      <c r="C5" s="224" t="s">
        <v>12</v>
      </c>
      <c r="D5" s="224" t="s">
        <v>12</v>
      </c>
      <c r="E5" s="224" t="s">
        <v>12</v>
      </c>
      <c r="F5" s="225"/>
      <c r="G5" s="224" t="s">
        <v>12</v>
      </c>
      <c r="H5" s="239">
        <f>SUM(H4)</f>
        <v>648.00000000000011</v>
      </c>
      <c r="I5" s="226" t="s">
        <v>12</v>
      </c>
      <c r="J5" s="226" t="s">
        <v>12</v>
      </c>
    </row>
    <row r="7" spans="1:10">
      <c r="B7" s="242" t="s">
        <v>16</v>
      </c>
      <c r="C7" s="242"/>
      <c r="D7" s="257">
        <f>H5</f>
        <v>648.00000000000011</v>
      </c>
      <c r="E7" s="258"/>
      <c r="F7" s="234"/>
      <c r="G7" s="235"/>
      <c r="H7" s="235"/>
      <c r="I7" s="235"/>
      <c r="J7" s="235"/>
    </row>
    <row r="8" spans="1:10">
      <c r="B8" s="230" t="s">
        <v>28</v>
      </c>
      <c r="C8" s="230"/>
      <c r="D8" s="258" t="s">
        <v>109</v>
      </c>
      <c r="E8" s="258"/>
      <c r="F8" s="258"/>
      <c r="G8" s="258"/>
      <c r="H8" s="258"/>
      <c r="I8" s="258"/>
      <c r="J8" s="258"/>
    </row>
    <row r="9" spans="1:10">
      <c r="B9" s="242" t="s">
        <v>29</v>
      </c>
      <c r="C9" s="242"/>
      <c r="D9" s="257">
        <f>D7/1.08</f>
        <v>600.00000000000011</v>
      </c>
      <c r="E9" s="258"/>
      <c r="F9" s="234"/>
      <c r="G9" s="235"/>
      <c r="H9" s="235"/>
      <c r="I9" s="235"/>
      <c r="J9" s="235"/>
    </row>
    <row r="10" spans="1:10">
      <c r="B10" s="242" t="s">
        <v>28</v>
      </c>
      <c r="C10" s="242"/>
      <c r="D10" s="258" t="s">
        <v>110</v>
      </c>
      <c r="E10" s="258"/>
      <c r="F10" s="258"/>
      <c r="G10" s="258"/>
      <c r="H10" s="258"/>
      <c r="I10" s="258"/>
      <c r="J10" s="258"/>
    </row>
  </sheetData>
  <mergeCells count="9">
    <mergeCell ref="B9:C9"/>
    <mergeCell ref="B10:C10"/>
    <mergeCell ref="D9:E9"/>
    <mergeCell ref="D10:J10"/>
    <mergeCell ref="A1:J1"/>
    <mergeCell ref="A2:J2"/>
    <mergeCell ref="B7:C7"/>
    <mergeCell ref="D7:E7"/>
    <mergeCell ref="D8:J8"/>
  </mergeCells>
  <pageMargins left="0.7" right="0.7" top="0.75" bottom="0.75" header="0.3" footer="0.3"/>
  <pageSetup paperSize="9" scale="75" orientation="landscape" r:id="rId1"/>
  <ignoredErrors>
    <ignoredError sqref="G4 D7 D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zoomScaleNormal="100" workbookViewId="0">
      <selection activeCell="H5" sqref="H5"/>
    </sheetView>
  </sheetViews>
  <sheetFormatPr defaultRowHeight="15"/>
  <cols>
    <col min="1" max="1" width="4.28515625" customWidth="1"/>
    <col min="2" max="2" width="31.5703125" customWidth="1"/>
    <col min="5" max="8" width="13" customWidth="1"/>
    <col min="9" max="9" width="15" customWidth="1"/>
    <col min="10" max="10" width="47.42578125" customWidth="1"/>
  </cols>
  <sheetData>
    <row r="1" spans="1:10">
      <c r="A1" s="259" t="s">
        <v>111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>
      <c r="A2" s="260" t="s">
        <v>112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01.25">
      <c r="A3" s="210" t="s">
        <v>0</v>
      </c>
      <c r="B3" s="211" t="s">
        <v>1</v>
      </c>
      <c r="C3" s="212" t="s">
        <v>2</v>
      </c>
      <c r="D3" s="213" t="s">
        <v>3</v>
      </c>
      <c r="E3" s="214" t="s">
        <v>4</v>
      </c>
      <c r="F3" s="214" t="s">
        <v>5</v>
      </c>
      <c r="G3" s="214" t="s">
        <v>6</v>
      </c>
      <c r="H3" s="214" t="s">
        <v>105</v>
      </c>
      <c r="I3" s="214" t="s">
        <v>7</v>
      </c>
      <c r="J3" s="212" t="s">
        <v>114</v>
      </c>
    </row>
    <row r="4" spans="1:10" ht="58.5" customHeight="1">
      <c r="A4" s="215" t="s">
        <v>8</v>
      </c>
      <c r="B4" s="229" t="s">
        <v>113</v>
      </c>
      <c r="C4" s="216" t="s">
        <v>99</v>
      </c>
      <c r="D4" s="217">
        <v>300</v>
      </c>
      <c r="E4" s="218"/>
      <c r="F4" s="219"/>
      <c r="G4" s="228">
        <f>35*1.08</f>
        <v>37.800000000000004</v>
      </c>
      <c r="H4" s="220">
        <f>D4*G4</f>
        <v>11340.000000000002</v>
      </c>
      <c r="I4" s="221">
        <v>0.08</v>
      </c>
      <c r="J4" s="227" t="s">
        <v>115</v>
      </c>
    </row>
    <row r="5" spans="1:10">
      <c r="A5" s="222"/>
      <c r="B5" s="223" t="s">
        <v>10</v>
      </c>
      <c r="C5" s="224" t="s">
        <v>12</v>
      </c>
      <c r="D5" s="224" t="s">
        <v>12</v>
      </c>
      <c r="E5" s="224" t="s">
        <v>12</v>
      </c>
      <c r="F5" s="225"/>
      <c r="G5" s="224" t="s">
        <v>12</v>
      </c>
      <c r="H5" s="239">
        <f>SUM(H4)</f>
        <v>11340.000000000002</v>
      </c>
      <c r="I5" s="226" t="s">
        <v>12</v>
      </c>
      <c r="J5" s="226" t="s">
        <v>12</v>
      </c>
    </row>
    <row r="7" spans="1:10">
      <c r="B7" s="242" t="s">
        <v>63</v>
      </c>
      <c r="C7" s="242"/>
      <c r="D7" s="257">
        <f>H4</f>
        <v>11340.000000000002</v>
      </c>
      <c r="E7" s="258"/>
      <c r="F7" s="234"/>
      <c r="G7" s="235"/>
      <c r="H7" s="235"/>
      <c r="I7" s="235"/>
      <c r="J7" s="235"/>
    </row>
    <row r="8" spans="1:10">
      <c r="B8" s="242" t="s">
        <v>28</v>
      </c>
      <c r="C8" s="242"/>
      <c r="D8" s="258" t="s">
        <v>116</v>
      </c>
      <c r="E8" s="258"/>
      <c r="F8" s="258"/>
      <c r="G8" s="258"/>
      <c r="H8" s="258"/>
      <c r="I8" s="258"/>
      <c r="J8" s="258"/>
    </row>
    <row r="9" spans="1:10">
      <c r="B9" s="242" t="s">
        <v>18</v>
      </c>
      <c r="C9" s="242"/>
      <c r="D9" s="257">
        <f>D7/1.08</f>
        <v>10500.000000000002</v>
      </c>
      <c r="E9" s="257"/>
      <c r="F9" s="234"/>
      <c r="G9" s="234"/>
      <c r="H9" s="234"/>
      <c r="I9" s="234"/>
      <c r="J9" s="234"/>
    </row>
    <row r="10" spans="1:10">
      <c r="B10" s="242" t="s">
        <v>28</v>
      </c>
      <c r="C10" s="242"/>
      <c r="D10" s="258" t="s">
        <v>117</v>
      </c>
      <c r="E10" s="258"/>
      <c r="F10" s="258"/>
      <c r="G10" s="258"/>
      <c r="H10" s="258"/>
      <c r="I10" s="258"/>
      <c r="J10" s="258"/>
    </row>
  </sheetData>
  <mergeCells count="10">
    <mergeCell ref="B10:C10"/>
    <mergeCell ref="D10:J10"/>
    <mergeCell ref="D7:E7"/>
    <mergeCell ref="D9:E9"/>
    <mergeCell ref="A1:J1"/>
    <mergeCell ref="A2:J2"/>
    <mergeCell ref="B7:C7"/>
    <mergeCell ref="B8:C8"/>
    <mergeCell ref="D8:J8"/>
    <mergeCell ref="B9:C9"/>
  </mergeCells>
  <pageMargins left="0.7" right="0.7" top="0.75" bottom="0.75" header="0.3" footer="0.3"/>
  <pageSetup paperSize="9" scale="75" orientation="landscape" r:id="rId1"/>
  <ignoredErrors>
    <ignoredError sqref="G4 D7 D9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zoomScaleNormal="100" workbookViewId="0">
      <selection activeCell="H5" sqref="H5"/>
    </sheetView>
  </sheetViews>
  <sheetFormatPr defaultRowHeight="15"/>
  <cols>
    <col min="1" max="1" width="4.28515625" customWidth="1"/>
    <col min="2" max="2" width="31" customWidth="1"/>
    <col min="5" max="5" width="12.85546875" customWidth="1"/>
    <col min="6" max="6" width="13" customWidth="1"/>
    <col min="7" max="7" width="12.85546875" customWidth="1"/>
    <col min="8" max="8" width="15.140625" customWidth="1"/>
    <col min="9" max="9" width="13.5703125" customWidth="1"/>
    <col min="10" max="10" width="47.28515625" customWidth="1"/>
  </cols>
  <sheetData>
    <row r="1" spans="1:10">
      <c r="A1" s="259" t="s">
        <v>118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>
      <c r="A2" s="260" t="s">
        <v>119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23.75">
      <c r="A3" s="210" t="s">
        <v>0</v>
      </c>
      <c r="B3" s="211" t="s">
        <v>1</v>
      </c>
      <c r="C3" s="212" t="s">
        <v>2</v>
      </c>
      <c r="D3" s="213" t="s">
        <v>3</v>
      </c>
      <c r="E3" s="214" t="s">
        <v>4</v>
      </c>
      <c r="F3" s="214" t="s">
        <v>5</v>
      </c>
      <c r="G3" s="214" t="s">
        <v>6</v>
      </c>
      <c r="H3" s="214" t="s">
        <v>25</v>
      </c>
      <c r="I3" s="214" t="s">
        <v>7</v>
      </c>
      <c r="J3" s="212" t="s">
        <v>114</v>
      </c>
    </row>
    <row r="4" spans="1:10" ht="45" customHeight="1">
      <c r="A4" s="231" t="s">
        <v>8</v>
      </c>
      <c r="B4" s="215" t="s">
        <v>120</v>
      </c>
      <c r="C4" s="216" t="s">
        <v>9</v>
      </c>
      <c r="D4" s="217">
        <v>30</v>
      </c>
      <c r="E4" s="218"/>
      <c r="F4" s="219"/>
      <c r="G4" s="228">
        <f>1200*1.08</f>
        <v>1296</v>
      </c>
      <c r="H4" s="220">
        <f>D4*G4</f>
        <v>38880</v>
      </c>
      <c r="I4" s="221">
        <v>0.08</v>
      </c>
      <c r="J4" s="227" t="s">
        <v>223</v>
      </c>
    </row>
    <row r="5" spans="1:10">
      <c r="A5" s="222"/>
      <c r="B5" s="223" t="s">
        <v>10</v>
      </c>
      <c r="C5" s="224" t="s">
        <v>12</v>
      </c>
      <c r="D5" s="224" t="s">
        <v>12</v>
      </c>
      <c r="E5" s="224" t="s">
        <v>12</v>
      </c>
      <c r="F5" s="225"/>
      <c r="G5" s="224" t="s">
        <v>12</v>
      </c>
      <c r="H5" s="239">
        <f>SUM(H4)</f>
        <v>38880</v>
      </c>
      <c r="I5" s="226" t="s">
        <v>12</v>
      </c>
      <c r="J5" s="226" t="s">
        <v>12</v>
      </c>
    </row>
    <row r="7" spans="1:10">
      <c r="B7" s="242" t="s">
        <v>63</v>
      </c>
      <c r="C7" s="242"/>
      <c r="D7" s="257">
        <f>H5</f>
        <v>38880</v>
      </c>
      <c r="E7" s="258"/>
      <c r="F7" s="236"/>
      <c r="G7" s="235"/>
      <c r="H7" s="235"/>
      <c r="I7" s="235"/>
      <c r="J7" s="235"/>
    </row>
    <row r="8" spans="1:10">
      <c r="B8" s="230" t="s">
        <v>17</v>
      </c>
      <c r="C8" s="230"/>
      <c r="D8" s="258" t="s">
        <v>122</v>
      </c>
      <c r="E8" s="258"/>
      <c r="F8" s="258"/>
      <c r="G8" s="258"/>
      <c r="H8" s="258"/>
      <c r="I8" s="258"/>
      <c r="J8" s="258"/>
    </row>
    <row r="9" spans="1:10">
      <c r="B9" s="242" t="s">
        <v>18</v>
      </c>
      <c r="C9" s="242"/>
      <c r="D9" s="257">
        <f>D7/1.08</f>
        <v>36000</v>
      </c>
      <c r="E9" s="258"/>
      <c r="F9" s="234"/>
      <c r="G9" s="235"/>
      <c r="H9" s="235"/>
      <c r="I9" s="235"/>
      <c r="J9" s="235"/>
    </row>
    <row r="10" spans="1:10">
      <c r="B10" s="242" t="s">
        <v>28</v>
      </c>
      <c r="C10" s="242"/>
      <c r="D10" s="258" t="s">
        <v>121</v>
      </c>
      <c r="E10" s="258"/>
      <c r="F10" s="258"/>
      <c r="G10" s="258"/>
      <c r="H10" s="258"/>
      <c r="I10" s="258"/>
      <c r="J10" s="258"/>
    </row>
  </sheetData>
  <mergeCells count="9">
    <mergeCell ref="B9:C9"/>
    <mergeCell ref="D9:E9"/>
    <mergeCell ref="B10:C10"/>
    <mergeCell ref="D10:J10"/>
    <mergeCell ref="A1:J1"/>
    <mergeCell ref="A2:J2"/>
    <mergeCell ref="B7:C7"/>
    <mergeCell ref="D7:E7"/>
    <mergeCell ref="D8:J8"/>
  </mergeCells>
  <pageMargins left="0.7" right="0.7" top="0.75" bottom="0.75" header="0.3" footer="0.3"/>
  <pageSetup paperSize="9" scale="75" orientation="landscape" r:id="rId1"/>
  <ignoredErrors>
    <ignoredError sqref="D7 G4 D9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topLeftCell="A4" zoomScaleNormal="100" workbookViewId="0">
      <selection activeCell="H5" sqref="H5"/>
    </sheetView>
  </sheetViews>
  <sheetFormatPr defaultRowHeight="15"/>
  <cols>
    <col min="1" max="1" width="4.28515625" customWidth="1"/>
    <col min="2" max="2" width="39.28515625" customWidth="1"/>
    <col min="5" max="5" width="11.42578125" customWidth="1"/>
    <col min="6" max="6" width="11.5703125" customWidth="1"/>
    <col min="7" max="7" width="10.42578125" customWidth="1"/>
    <col min="8" max="8" width="11.42578125" customWidth="1"/>
    <col min="9" max="9" width="15.140625" customWidth="1"/>
    <col min="10" max="10" width="45.85546875" customWidth="1"/>
  </cols>
  <sheetData>
    <row r="1" spans="1:10">
      <c r="A1" s="259" t="s">
        <v>222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>
      <c r="A2" s="260" t="s">
        <v>123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28.25" customHeight="1">
      <c r="A3" s="210" t="s">
        <v>0</v>
      </c>
      <c r="B3" s="211" t="s">
        <v>1</v>
      </c>
      <c r="C3" s="212" t="s">
        <v>2</v>
      </c>
      <c r="D3" s="213" t="s">
        <v>124</v>
      </c>
      <c r="E3" s="214" t="s">
        <v>4</v>
      </c>
      <c r="F3" s="214" t="s">
        <v>5</v>
      </c>
      <c r="G3" s="214" t="s">
        <v>6</v>
      </c>
      <c r="H3" s="214" t="s">
        <v>105</v>
      </c>
      <c r="I3" s="214" t="s">
        <v>7</v>
      </c>
      <c r="J3" s="212" t="s">
        <v>114</v>
      </c>
    </row>
    <row r="4" spans="1:10" ht="43.5" customHeight="1">
      <c r="A4" s="231" t="s">
        <v>8</v>
      </c>
      <c r="B4" s="215" t="s">
        <v>125</v>
      </c>
      <c r="C4" s="216" t="s">
        <v>9</v>
      </c>
      <c r="D4" s="217">
        <v>50</v>
      </c>
      <c r="E4" s="218"/>
      <c r="F4" s="219"/>
      <c r="G4" s="228">
        <f>80*1.08</f>
        <v>86.4</v>
      </c>
      <c r="H4" s="220">
        <f>D4*G4</f>
        <v>4320</v>
      </c>
      <c r="I4" s="221">
        <v>0.08</v>
      </c>
      <c r="J4" s="227" t="s">
        <v>197</v>
      </c>
    </row>
    <row r="5" spans="1:10">
      <c r="A5" s="222"/>
      <c r="B5" s="223" t="s">
        <v>10</v>
      </c>
      <c r="C5" s="224" t="s">
        <v>12</v>
      </c>
      <c r="D5" s="224" t="s">
        <v>12</v>
      </c>
      <c r="E5" s="224" t="s">
        <v>12</v>
      </c>
      <c r="F5" s="225"/>
      <c r="G5" s="224" t="s">
        <v>12</v>
      </c>
      <c r="H5" s="239">
        <f>SUM(H4)</f>
        <v>4320</v>
      </c>
      <c r="I5" s="226" t="s">
        <v>12</v>
      </c>
      <c r="J5" s="226" t="s">
        <v>12</v>
      </c>
    </row>
    <row r="7" spans="1:10">
      <c r="B7" s="23" t="s">
        <v>63</v>
      </c>
      <c r="C7" s="23"/>
      <c r="D7" s="257">
        <f>H5</f>
        <v>4320</v>
      </c>
      <c r="E7" s="258"/>
      <c r="F7" s="234"/>
      <c r="G7" s="235"/>
      <c r="H7" s="235"/>
      <c r="I7" s="235"/>
      <c r="J7" s="235"/>
    </row>
    <row r="8" spans="1:10">
      <c r="B8" s="242" t="s">
        <v>28</v>
      </c>
      <c r="C8" s="242"/>
      <c r="D8" s="258" t="s">
        <v>126</v>
      </c>
      <c r="E8" s="258"/>
      <c r="F8" s="258"/>
      <c r="G8" s="258"/>
      <c r="H8" s="258"/>
      <c r="I8" s="258"/>
      <c r="J8" s="258"/>
    </row>
    <row r="9" spans="1:10">
      <c r="B9" s="242" t="s">
        <v>18</v>
      </c>
      <c r="C9" s="242"/>
      <c r="D9" s="257">
        <f>D7/1.08</f>
        <v>3999.9999999999995</v>
      </c>
      <c r="E9" s="258"/>
      <c r="F9" s="236"/>
      <c r="G9" s="235"/>
      <c r="H9" s="235"/>
      <c r="I9" s="235"/>
      <c r="J9" s="235"/>
    </row>
    <row r="10" spans="1:10">
      <c r="B10" s="242" t="s">
        <v>28</v>
      </c>
      <c r="C10" s="242"/>
      <c r="D10" s="258" t="s">
        <v>127</v>
      </c>
      <c r="E10" s="258"/>
      <c r="F10" s="258"/>
      <c r="G10" s="258"/>
      <c r="H10" s="258"/>
      <c r="I10" s="258"/>
      <c r="J10" s="258"/>
    </row>
  </sheetData>
  <mergeCells count="9">
    <mergeCell ref="D8:J8"/>
    <mergeCell ref="D9:E9"/>
    <mergeCell ref="D10:J10"/>
    <mergeCell ref="A1:J1"/>
    <mergeCell ref="A2:J2"/>
    <mergeCell ref="B10:C10"/>
    <mergeCell ref="B9:C9"/>
    <mergeCell ref="B8:C8"/>
    <mergeCell ref="D7:E7"/>
  </mergeCells>
  <pageMargins left="0.7" right="0.7" top="0.75" bottom="0.75" header="0.3" footer="0.3"/>
  <pageSetup paperSize="9" scale="75" orientation="landscape" r:id="rId1"/>
  <ignoredErrors>
    <ignoredError sqref="G4 D7 D9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zoomScaleNormal="100" workbookViewId="0">
      <selection activeCell="D8" sqref="D8:J8"/>
    </sheetView>
  </sheetViews>
  <sheetFormatPr defaultRowHeight="15"/>
  <cols>
    <col min="1" max="1" width="4.28515625" customWidth="1"/>
    <col min="2" max="2" width="32.5703125" customWidth="1"/>
    <col min="5" max="5" width="11.42578125" customWidth="1"/>
    <col min="6" max="6" width="11.5703125" customWidth="1"/>
    <col min="7" max="7" width="10.7109375" customWidth="1"/>
    <col min="8" max="8" width="14.5703125" customWidth="1"/>
    <col min="9" max="9" width="15.42578125" customWidth="1"/>
    <col min="10" max="10" width="53.28515625" customWidth="1"/>
  </cols>
  <sheetData>
    <row r="1" spans="1:10">
      <c r="A1" s="259" t="s">
        <v>128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>
      <c r="A2" s="260" t="s">
        <v>129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22.25" customHeight="1">
      <c r="A3" s="210" t="s">
        <v>0</v>
      </c>
      <c r="B3" s="211" t="s">
        <v>1</v>
      </c>
      <c r="C3" s="212" t="s">
        <v>2</v>
      </c>
      <c r="D3" s="213" t="s">
        <v>3</v>
      </c>
      <c r="E3" s="214" t="s">
        <v>4</v>
      </c>
      <c r="F3" s="214" t="s">
        <v>5</v>
      </c>
      <c r="G3" s="214" t="s">
        <v>6</v>
      </c>
      <c r="H3" s="214" t="s">
        <v>105</v>
      </c>
      <c r="I3" s="214" t="s">
        <v>7</v>
      </c>
      <c r="J3" s="212" t="s">
        <v>114</v>
      </c>
    </row>
    <row r="4" spans="1:10" ht="57.75" customHeight="1">
      <c r="A4" s="231" t="s">
        <v>8</v>
      </c>
      <c r="B4" s="215" t="s">
        <v>130</v>
      </c>
      <c r="C4" s="216" t="s">
        <v>9</v>
      </c>
      <c r="D4" s="217">
        <v>5</v>
      </c>
      <c r="E4" s="218"/>
      <c r="F4" s="219"/>
      <c r="G4" s="228">
        <f>5000*1.08</f>
        <v>5400</v>
      </c>
      <c r="H4" s="220">
        <f>D4*G4</f>
        <v>27000</v>
      </c>
      <c r="I4" s="221">
        <v>0.08</v>
      </c>
      <c r="J4" s="227" t="s">
        <v>137</v>
      </c>
    </row>
    <row r="5" spans="1:10">
      <c r="A5" s="222"/>
      <c r="B5" s="223" t="s">
        <v>10</v>
      </c>
      <c r="C5" s="224" t="s">
        <v>12</v>
      </c>
      <c r="D5" s="224" t="s">
        <v>12</v>
      </c>
      <c r="E5" s="224" t="s">
        <v>12</v>
      </c>
      <c r="F5" s="225"/>
      <c r="G5" s="224" t="s">
        <v>12</v>
      </c>
      <c r="H5" s="239">
        <f>SUM(H4)</f>
        <v>27000</v>
      </c>
      <c r="I5" s="226" t="s">
        <v>12</v>
      </c>
      <c r="J5" s="226" t="s">
        <v>12</v>
      </c>
    </row>
    <row r="7" spans="1:10">
      <c r="B7" s="242" t="s">
        <v>63</v>
      </c>
      <c r="C7" s="242"/>
      <c r="D7" s="257">
        <f>H5</f>
        <v>27000</v>
      </c>
      <c r="E7" s="258"/>
      <c r="F7" s="237"/>
      <c r="G7" s="235"/>
      <c r="H7" s="235"/>
      <c r="I7" s="235"/>
      <c r="J7" s="235"/>
    </row>
    <row r="8" spans="1:10">
      <c r="B8" s="242" t="s">
        <v>28</v>
      </c>
      <c r="C8" s="242"/>
      <c r="D8" s="258" t="s">
        <v>131</v>
      </c>
      <c r="E8" s="258"/>
      <c r="F8" s="258"/>
      <c r="G8" s="258"/>
      <c r="H8" s="258"/>
      <c r="I8" s="258"/>
      <c r="J8" s="258"/>
    </row>
    <row r="9" spans="1:10">
      <c r="B9" s="242" t="s">
        <v>18</v>
      </c>
      <c r="C9" s="242"/>
      <c r="D9" s="257">
        <f>D7/1.08</f>
        <v>25000</v>
      </c>
      <c r="E9" s="258"/>
      <c r="F9" s="236"/>
      <c r="G9" s="235"/>
      <c r="H9" s="235"/>
      <c r="I9" s="235"/>
      <c r="J9" s="235"/>
    </row>
    <row r="10" spans="1:10">
      <c r="B10" s="242" t="s">
        <v>28</v>
      </c>
      <c r="C10" s="242"/>
      <c r="D10" s="258" t="s">
        <v>132</v>
      </c>
      <c r="E10" s="258"/>
      <c r="F10" s="258"/>
      <c r="G10" s="258"/>
      <c r="H10" s="258"/>
      <c r="I10" s="258"/>
      <c r="J10" s="258"/>
    </row>
  </sheetData>
  <mergeCells count="10">
    <mergeCell ref="B9:C9"/>
    <mergeCell ref="B10:C10"/>
    <mergeCell ref="D9:E9"/>
    <mergeCell ref="D10:J10"/>
    <mergeCell ref="A1:J1"/>
    <mergeCell ref="A2:J2"/>
    <mergeCell ref="B7:C7"/>
    <mergeCell ref="B8:C8"/>
    <mergeCell ref="D7:E7"/>
    <mergeCell ref="D8:J8"/>
  </mergeCells>
  <pageMargins left="0.7" right="0.7" top="0.75" bottom="0.75" header="0.3" footer="0.3"/>
  <pageSetup paperSize="9" scale="75" orientation="landscape" r:id="rId1"/>
  <ignoredErrors>
    <ignoredError sqref="G4 D7 D9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zoomScaleNormal="100" workbookViewId="0">
      <selection activeCell="I9" sqref="I9"/>
    </sheetView>
  </sheetViews>
  <sheetFormatPr defaultRowHeight="15"/>
  <cols>
    <col min="1" max="1" width="4.28515625" customWidth="1"/>
    <col min="2" max="2" width="33.42578125" customWidth="1"/>
    <col min="5" max="5" width="14.28515625" customWidth="1"/>
    <col min="6" max="6" width="14.5703125" customWidth="1"/>
    <col min="7" max="7" width="11" customWidth="1"/>
    <col min="8" max="8" width="14.5703125" customWidth="1"/>
    <col min="9" max="9" width="16.7109375" customWidth="1"/>
    <col min="10" max="10" width="46" customWidth="1"/>
  </cols>
  <sheetData>
    <row r="1" spans="1:10">
      <c r="A1" s="259" t="s">
        <v>133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>
      <c r="A2" s="260" t="s">
        <v>134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90">
      <c r="A3" s="210" t="s">
        <v>0</v>
      </c>
      <c r="B3" s="211" t="s">
        <v>1</v>
      </c>
      <c r="C3" s="212" t="s">
        <v>2</v>
      </c>
      <c r="D3" s="213" t="s">
        <v>3</v>
      </c>
      <c r="E3" s="214" t="s">
        <v>4</v>
      </c>
      <c r="F3" s="214" t="s">
        <v>5</v>
      </c>
      <c r="G3" s="214" t="s">
        <v>6</v>
      </c>
      <c r="H3" s="214" t="s">
        <v>105</v>
      </c>
      <c r="I3" s="214" t="s">
        <v>7</v>
      </c>
      <c r="J3" s="212" t="s">
        <v>114</v>
      </c>
    </row>
    <row r="4" spans="1:10" ht="60" customHeight="1">
      <c r="A4" s="231" t="s">
        <v>8</v>
      </c>
      <c r="B4" s="215" t="s">
        <v>135</v>
      </c>
      <c r="C4" s="216" t="s">
        <v>136</v>
      </c>
      <c r="D4" s="217">
        <v>300</v>
      </c>
      <c r="E4" s="218"/>
      <c r="F4" s="219"/>
      <c r="G4" s="228">
        <f>720*1.08</f>
        <v>777.6</v>
      </c>
      <c r="H4" s="220">
        <f>D4*G4</f>
        <v>233280</v>
      </c>
      <c r="I4" s="221">
        <v>0.08</v>
      </c>
      <c r="J4" s="227" t="s">
        <v>138</v>
      </c>
    </row>
    <row r="5" spans="1:10">
      <c r="A5" s="222"/>
      <c r="B5" s="223" t="s">
        <v>10</v>
      </c>
      <c r="C5" s="224" t="s">
        <v>12</v>
      </c>
      <c r="D5" s="224" t="s">
        <v>12</v>
      </c>
      <c r="E5" s="224" t="s">
        <v>12</v>
      </c>
      <c r="F5" s="225"/>
      <c r="G5" s="224" t="s">
        <v>12</v>
      </c>
      <c r="H5" s="239">
        <f>SUM(H4)</f>
        <v>233280</v>
      </c>
      <c r="I5" s="226" t="s">
        <v>12</v>
      </c>
      <c r="J5" s="226" t="s">
        <v>12</v>
      </c>
    </row>
    <row r="7" spans="1:10">
      <c r="B7" s="261" t="s">
        <v>63</v>
      </c>
      <c r="C7" s="261"/>
      <c r="D7" s="257">
        <f>H4</f>
        <v>233280</v>
      </c>
      <c r="E7" s="258"/>
      <c r="F7" s="236"/>
      <c r="G7" s="236"/>
      <c r="H7" s="236"/>
      <c r="I7" s="236"/>
      <c r="J7" s="236"/>
    </row>
    <row r="8" spans="1:10">
      <c r="B8" s="242" t="s">
        <v>28</v>
      </c>
      <c r="C8" s="242"/>
      <c r="D8" s="258" t="s">
        <v>198</v>
      </c>
      <c r="E8" s="258"/>
      <c r="F8" s="258"/>
      <c r="G8" s="258"/>
      <c r="H8" s="258"/>
      <c r="I8" s="258"/>
      <c r="J8" s="258"/>
    </row>
    <row r="9" spans="1:10">
      <c r="B9" s="242" t="s">
        <v>18</v>
      </c>
      <c r="C9" s="242"/>
      <c r="D9" s="257">
        <f>D7/1.08</f>
        <v>216000</v>
      </c>
      <c r="E9" s="258"/>
      <c r="F9" s="237"/>
      <c r="G9" s="235"/>
      <c r="H9" s="235"/>
      <c r="I9" s="235"/>
      <c r="J9" s="235"/>
    </row>
    <row r="10" spans="1:10">
      <c r="B10" s="242" t="s">
        <v>17</v>
      </c>
      <c r="C10" s="242"/>
      <c r="D10" s="258" t="s">
        <v>199</v>
      </c>
      <c r="E10" s="258"/>
      <c r="F10" s="258"/>
      <c r="G10" s="258"/>
      <c r="H10" s="258"/>
      <c r="I10" s="258"/>
      <c r="J10" s="258"/>
    </row>
  </sheetData>
  <mergeCells count="10">
    <mergeCell ref="A1:J1"/>
    <mergeCell ref="A2:J2"/>
    <mergeCell ref="B7:C7"/>
    <mergeCell ref="B8:C8"/>
    <mergeCell ref="D8:J8"/>
    <mergeCell ref="B9:C9"/>
    <mergeCell ref="B10:C10"/>
    <mergeCell ref="D10:J10"/>
    <mergeCell ref="D9:E9"/>
    <mergeCell ref="D7:E7"/>
  </mergeCells>
  <pageMargins left="0.7" right="0.7" top="0.75" bottom="0.75" header="0.3" footer="0.3"/>
  <pageSetup paperSize="9" scale="75" orientation="landscape" r:id="rId1"/>
  <ignoredErrors>
    <ignoredError sqref="D7 D9 G4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topLeftCell="A2" zoomScaleNormal="100" workbookViewId="0">
      <selection activeCell="H5" sqref="H5"/>
    </sheetView>
  </sheetViews>
  <sheetFormatPr defaultRowHeight="15"/>
  <cols>
    <col min="1" max="1" width="4.28515625" customWidth="1"/>
    <col min="2" max="2" width="35.42578125" customWidth="1"/>
    <col min="5" max="5" width="11.42578125" customWidth="1"/>
    <col min="6" max="6" width="11.5703125" customWidth="1"/>
    <col min="7" max="8" width="11.42578125" customWidth="1"/>
    <col min="9" max="9" width="11.85546875" customWidth="1"/>
    <col min="10" max="10" width="50" customWidth="1"/>
  </cols>
  <sheetData>
    <row r="1" spans="1:10">
      <c r="A1" s="259" t="s">
        <v>139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>
      <c r="A2" s="260" t="s">
        <v>140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46.25">
      <c r="A3" s="210" t="s">
        <v>0</v>
      </c>
      <c r="B3" s="211" t="s">
        <v>1</v>
      </c>
      <c r="C3" s="212" t="s">
        <v>2</v>
      </c>
      <c r="D3" s="213" t="s">
        <v>3</v>
      </c>
      <c r="E3" s="214" t="s">
        <v>4</v>
      </c>
      <c r="F3" s="214" t="s">
        <v>5</v>
      </c>
      <c r="G3" s="214" t="s">
        <v>6</v>
      </c>
      <c r="H3" s="214" t="s">
        <v>105</v>
      </c>
      <c r="I3" s="214" t="s">
        <v>7</v>
      </c>
      <c r="J3" s="212" t="s">
        <v>114</v>
      </c>
    </row>
    <row r="4" spans="1:10" ht="52.5" customHeight="1">
      <c r="A4" s="231" t="s">
        <v>8</v>
      </c>
      <c r="B4" s="229" t="s">
        <v>141</v>
      </c>
      <c r="C4" s="216" t="s">
        <v>9</v>
      </c>
      <c r="D4" s="217">
        <v>5</v>
      </c>
      <c r="E4" s="218"/>
      <c r="F4" s="219"/>
      <c r="G4" s="228">
        <f>360*1.08</f>
        <v>388.8</v>
      </c>
      <c r="H4" s="220">
        <f>D4*G4</f>
        <v>1944</v>
      </c>
      <c r="I4" s="221">
        <v>0.08</v>
      </c>
      <c r="J4" s="227" t="s">
        <v>200</v>
      </c>
    </row>
    <row r="5" spans="1:10">
      <c r="A5" s="222"/>
      <c r="B5" s="223" t="s">
        <v>10</v>
      </c>
      <c r="C5" s="224" t="s">
        <v>12</v>
      </c>
      <c r="D5" s="224" t="s">
        <v>12</v>
      </c>
      <c r="E5" s="224" t="s">
        <v>12</v>
      </c>
      <c r="F5" s="225"/>
      <c r="G5" s="224" t="s">
        <v>12</v>
      </c>
      <c r="H5" s="239">
        <f>SUM(H4)</f>
        <v>1944</v>
      </c>
      <c r="I5" s="226" t="s">
        <v>12</v>
      </c>
      <c r="J5" s="226" t="s">
        <v>12</v>
      </c>
    </row>
    <row r="7" spans="1:10">
      <c r="B7" s="242" t="s">
        <v>63</v>
      </c>
      <c r="C7" s="242"/>
      <c r="D7" s="257">
        <f>H4</f>
        <v>1944</v>
      </c>
      <c r="E7" s="258"/>
      <c r="F7" s="236"/>
      <c r="G7" s="235"/>
      <c r="H7" s="235"/>
      <c r="I7" s="235"/>
      <c r="J7" s="235"/>
    </row>
    <row r="8" spans="1:10">
      <c r="B8" s="242" t="s">
        <v>28</v>
      </c>
      <c r="C8" s="242"/>
      <c r="D8" s="258" t="s">
        <v>229</v>
      </c>
      <c r="E8" s="258"/>
      <c r="F8" s="258"/>
      <c r="G8" s="258"/>
      <c r="H8" s="258"/>
      <c r="I8" s="258"/>
      <c r="J8" s="258"/>
    </row>
    <row r="9" spans="1:10">
      <c r="B9" s="242" t="s">
        <v>18</v>
      </c>
      <c r="C9" s="242"/>
      <c r="D9" s="257">
        <f>D7/1.08</f>
        <v>1799.9999999999998</v>
      </c>
      <c r="E9" s="258"/>
      <c r="F9" s="236"/>
      <c r="G9" s="235"/>
      <c r="H9" s="235"/>
      <c r="I9" s="235"/>
      <c r="J9" s="235"/>
    </row>
    <row r="10" spans="1:10">
      <c r="B10" s="242" t="s">
        <v>28</v>
      </c>
      <c r="C10" s="242"/>
      <c r="D10" s="258" t="s">
        <v>142</v>
      </c>
      <c r="E10" s="258"/>
      <c r="F10" s="258"/>
      <c r="G10" s="258"/>
      <c r="H10" s="258"/>
      <c r="I10" s="258"/>
      <c r="J10" s="258"/>
    </row>
  </sheetData>
  <mergeCells count="10">
    <mergeCell ref="D7:E7"/>
    <mergeCell ref="D9:E9"/>
    <mergeCell ref="D8:J8"/>
    <mergeCell ref="D10:J10"/>
    <mergeCell ref="A1:J1"/>
    <mergeCell ref="A2:J2"/>
    <mergeCell ref="B7:C7"/>
    <mergeCell ref="B9:C9"/>
    <mergeCell ref="B8:C8"/>
    <mergeCell ref="B10:C10"/>
  </mergeCells>
  <pageMargins left="0.7" right="0.7" top="0.75" bottom="0.75" header="0.3" footer="0.3"/>
  <pageSetup paperSize="9" scale="75" orientation="landscape" r:id="rId1"/>
  <ignoredErrors>
    <ignoredError sqref="G4 D9 D7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zoomScaleNormal="100" workbookViewId="0">
      <selection activeCell="H20" sqref="H20"/>
    </sheetView>
  </sheetViews>
  <sheetFormatPr defaultRowHeight="15"/>
  <cols>
    <col min="1" max="1" width="4.28515625" customWidth="1"/>
    <col min="2" max="2" width="31.85546875" customWidth="1"/>
    <col min="5" max="5" width="11.42578125" customWidth="1"/>
    <col min="6" max="6" width="11.5703125" customWidth="1"/>
    <col min="7" max="7" width="11.42578125" customWidth="1"/>
    <col min="8" max="8" width="14.7109375" customWidth="1"/>
    <col min="9" max="9" width="12.85546875" customWidth="1"/>
    <col min="10" max="10" width="49.85546875" customWidth="1"/>
  </cols>
  <sheetData>
    <row r="1" spans="1:10">
      <c r="A1" s="259" t="s">
        <v>143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>
      <c r="A2" s="260" t="s">
        <v>104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46.25">
      <c r="A3" s="210" t="s">
        <v>0</v>
      </c>
      <c r="B3" s="211" t="s">
        <v>1</v>
      </c>
      <c r="C3" s="212" t="s">
        <v>2</v>
      </c>
      <c r="D3" s="213" t="s">
        <v>3</v>
      </c>
      <c r="E3" s="214" t="s">
        <v>4</v>
      </c>
      <c r="F3" s="214" t="s">
        <v>5</v>
      </c>
      <c r="G3" s="214" t="s">
        <v>6</v>
      </c>
      <c r="H3" s="214" t="s">
        <v>105</v>
      </c>
      <c r="I3" s="214" t="s">
        <v>7</v>
      </c>
      <c r="J3" s="212" t="s">
        <v>114</v>
      </c>
    </row>
    <row r="4" spans="1:10" ht="51" customHeight="1">
      <c r="A4" s="215" t="s">
        <v>8</v>
      </c>
      <c r="B4" s="215" t="s">
        <v>144</v>
      </c>
      <c r="C4" s="216" t="s">
        <v>9</v>
      </c>
      <c r="D4" s="217">
        <v>20</v>
      </c>
      <c r="E4" s="218"/>
      <c r="F4" s="219"/>
      <c r="G4" s="228">
        <f>120*1.08</f>
        <v>129.60000000000002</v>
      </c>
      <c r="H4" s="220">
        <f>D4*G4</f>
        <v>2592.0000000000005</v>
      </c>
      <c r="I4" s="221">
        <v>0.08</v>
      </c>
      <c r="J4" s="227" t="s">
        <v>201</v>
      </c>
    </row>
    <row r="5" spans="1:10">
      <c r="A5" s="222"/>
      <c r="B5" s="223" t="s">
        <v>10</v>
      </c>
      <c r="C5" s="224" t="s">
        <v>12</v>
      </c>
      <c r="D5" s="224" t="s">
        <v>12</v>
      </c>
      <c r="E5" s="224" t="s">
        <v>12</v>
      </c>
      <c r="F5" s="225"/>
      <c r="G5" s="224" t="s">
        <v>12</v>
      </c>
      <c r="H5" s="239">
        <f>SUM(H4)</f>
        <v>2592.0000000000005</v>
      </c>
      <c r="I5" s="226" t="s">
        <v>12</v>
      </c>
      <c r="J5" s="226" t="s">
        <v>12</v>
      </c>
    </row>
    <row r="7" spans="1:10">
      <c r="B7" s="242" t="s">
        <v>63</v>
      </c>
      <c r="C7" s="242"/>
      <c r="D7" s="257">
        <f>H5</f>
        <v>2592.0000000000005</v>
      </c>
      <c r="E7" s="258"/>
      <c r="F7" s="236"/>
      <c r="G7" s="235"/>
      <c r="H7" s="235"/>
      <c r="I7" s="235"/>
      <c r="J7" s="235"/>
    </row>
    <row r="8" spans="1:10">
      <c r="B8" s="242" t="s">
        <v>17</v>
      </c>
      <c r="C8" s="242"/>
      <c r="D8" s="258" t="s">
        <v>145</v>
      </c>
      <c r="E8" s="258"/>
      <c r="F8" s="258"/>
      <c r="G8" s="258"/>
      <c r="H8" s="258"/>
      <c r="I8" s="258"/>
      <c r="J8" s="258"/>
    </row>
    <row r="9" spans="1:10">
      <c r="B9" s="242" t="s">
        <v>18</v>
      </c>
      <c r="C9" s="242"/>
      <c r="D9" s="257">
        <f>D7/1.08</f>
        <v>2400.0000000000005</v>
      </c>
      <c r="E9" s="258"/>
      <c r="F9" s="234"/>
      <c r="G9" s="235"/>
      <c r="H9" s="235"/>
      <c r="I9" s="235"/>
      <c r="J9" s="235"/>
    </row>
    <row r="10" spans="1:10">
      <c r="B10" s="242" t="s">
        <v>28</v>
      </c>
      <c r="C10" s="242"/>
      <c r="D10" s="258" t="s">
        <v>146</v>
      </c>
      <c r="E10" s="258"/>
      <c r="F10" s="258"/>
      <c r="G10" s="258"/>
      <c r="H10" s="258"/>
      <c r="I10" s="258"/>
      <c r="J10" s="258"/>
    </row>
  </sheetData>
  <mergeCells count="10">
    <mergeCell ref="B9:C9"/>
    <mergeCell ref="D9:E9"/>
    <mergeCell ref="B10:C10"/>
    <mergeCell ref="D10:J10"/>
    <mergeCell ref="A1:J1"/>
    <mergeCell ref="A2:J2"/>
    <mergeCell ref="B7:C7"/>
    <mergeCell ref="D7:E7"/>
    <mergeCell ref="B8:C8"/>
    <mergeCell ref="D8:J8"/>
  </mergeCells>
  <pageMargins left="0.7" right="0.7" top="0.75" bottom="0.75" header="0.3" footer="0.3"/>
  <pageSetup paperSize="9" scale="75" orientation="landscape" r:id="rId1"/>
  <ignoredErrors>
    <ignoredError sqref="G4 D7 D9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zoomScaleNormal="100" workbookViewId="0">
      <selection activeCell="H5" sqref="H5"/>
    </sheetView>
  </sheetViews>
  <sheetFormatPr defaultRowHeight="15"/>
  <cols>
    <col min="1" max="1" width="4.28515625" customWidth="1"/>
    <col min="2" max="2" width="36.5703125" customWidth="1"/>
    <col min="5" max="5" width="12.85546875" customWidth="1"/>
    <col min="6" max="6" width="13" customWidth="1"/>
    <col min="7" max="8" width="12.7109375" customWidth="1"/>
    <col min="9" max="9" width="12.85546875" customWidth="1"/>
    <col min="10" max="10" width="47.140625" customWidth="1"/>
  </cols>
  <sheetData>
    <row r="1" spans="1:10">
      <c r="A1" s="259" t="s">
        <v>147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>
      <c r="A2" s="260" t="s">
        <v>148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46.25">
      <c r="A3" s="210" t="s">
        <v>0</v>
      </c>
      <c r="B3" s="211" t="s">
        <v>1</v>
      </c>
      <c r="C3" s="212" t="s">
        <v>2</v>
      </c>
      <c r="D3" s="213" t="s">
        <v>3</v>
      </c>
      <c r="E3" s="214" t="s">
        <v>4</v>
      </c>
      <c r="F3" s="214" t="s">
        <v>5</v>
      </c>
      <c r="G3" s="214" t="s">
        <v>6</v>
      </c>
      <c r="H3" s="214" t="s">
        <v>105</v>
      </c>
      <c r="I3" s="214" t="s">
        <v>7</v>
      </c>
      <c r="J3" s="212" t="s">
        <v>114</v>
      </c>
    </row>
    <row r="4" spans="1:10" ht="42.75" customHeight="1">
      <c r="A4" s="215" t="s">
        <v>8</v>
      </c>
      <c r="B4" s="215" t="s">
        <v>149</v>
      </c>
      <c r="C4" s="216" t="s">
        <v>99</v>
      </c>
      <c r="D4" s="217">
        <v>500</v>
      </c>
      <c r="E4" s="218"/>
      <c r="F4" s="219"/>
      <c r="G4" s="228">
        <f>990*1.08</f>
        <v>1069.2</v>
      </c>
      <c r="H4" s="220">
        <f>D4*G4</f>
        <v>534600</v>
      </c>
      <c r="I4" s="221">
        <v>0.08</v>
      </c>
      <c r="J4" s="227" t="s">
        <v>202</v>
      </c>
    </row>
    <row r="5" spans="1:10">
      <c r="A5" s="222"/>
      <c r="B5" s="223" t="s">
        <v>10</v>
      </c>
      <c r="C5" s="224" t="s">
        <v>12</v>
      </c>
      <c r="D5" s="224" t="s">
        <v>12</v>
      </c>
      <c r="E5" s="224" t="s">
        <v>12</v>
      </c>
      <c r="F5" s="225"/>
      <c r="G5" s="224" t="s">
        <v>12</v>
      </c>
      <c r="H5" s="239">
        <f>SUM(H4)</f>
        <v>534600</v>
      </c>
      <c r="I5" s="226" t="s">
        <v>12</v>
      </c>
      <c r="J5" s="226" t="s">
        <v>12</v>
      </c>
    </row>
    <row r="7" spans="1:10">
      <c r="B7" s="242" t="s">
        <v>63</v>
      </c>
      <c r="C7" s="242"/>
      <c r="D7" s="257">
        <f>H5</f>
        <v>534600</v>
      </c>
      <c r="E7" s="258"/>
      <c r="F7" s="236"/>
      <c r="G7" s="235"/>
      <c r="H7" s="235"/>
      <c r="I7" s="235"/>
      <c r="J7" s="235"/>
    </row>
    <row r="8" spans="1:10">
      <c r="B8" s="242" t="s">
        <v>28</v>
      </c>
      <c r="C8" s="242"/>
      <c r="D8" s="258" t="s">
        <v>151</v>
      </c>
      <c r="E8" s="258"/>
      <c r="F8" s="258"/>
      <c r="G8" s="258"/>
      <c r="H8" s="258"/>
      <c r="I8" s="258"/>
      <c r="J8" s="258"/>
    </row>
    <row r="9" spans="1:10">
      <c r="B9" s="242" t="s">
        <v>18</v>
      </c>
      <c r="C9" s="242"/>
      <c r="D9" s="257">
        <f>D7/1.08</f>
        <v>494999.99999999994</v>
      </c>
      <c r="E9" s="258"/>
      <c r="F9" s="234"/>
      <c r="G9" s="235"/>
      <c r="H9" s="235"/>
      <c r="I9" s="235"/>
      <c r="J9" s="235"/>
    </row>
    <row r="10" spans="1:10">
      <c r="B10" s="242" t="s">
        <v>28</v>
      </c>
      <c r="C10" s="242"/>
      <c r="D10" s="258" t="s">
        <v>150</v>
      </c>
      <c r="E10" s="258"/>
      <c r="F10" s="258"/>
      <c r="G10" s="258"/>
      <c r="H10" s="258"/>
      <c r="I10" s="258"/>
      <c r="J10" s="258"/>
    </row>
  </sheetData>
  <mergeCells count="10">
    <mergeCell ref="D7:E7"/>
    <mergeCell ref="D8:J8"/>
    <mergeCell ref="D9:E9"/>
    <mergeCell ref="D10:J10"/>
    <mergeCell ref="A1:J1"/>
    <mergeCell ref="A2:J2"/>
    <mergeCell ref="B7:C7"/>
    <mergeCell ref="B8:C8"/>
    <mergeCell ref="B9:C9"/>
    <mergeCell ref="B10:C10"/>
  </mergeCells>
  <pageMargins left="0.7" right="0.7" top="0.75" bottom="0.75" header="0.3" footer="0.3"/>
  <pageSetup paperSize="9" scale="75" orientation="landscape" r:id="rId1"/>
  <ignoredErrors>
    <ignoredError sqref="D7 D9 G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Layout" topLeftCell="A4" zoomScaleNormal="100" workbookViewId="0">
      <selection activeCell="B14" sqref="B14"/>
    </sheetView>
  </sheetViews>
  <sheetFormatPr defaultRowHeight="15"/>
  <cols>
    <col min="1" max="1" width="6.5703125" customWidth="1"/>
    <col min="2" max="2" width="28.7109375" customWidth="1"/>
    <col min="3" max="3" width="10.42578125" customWidth="1"/>
    <col min="4" max="4" width="7.28515625" customWidth="1"/>
    <col min="5" max="5" width="16.28515625" customWidth="1"/>
    <col min="6" max="6" width="13.85546875" customWidth="1"/>
    <col min="7" max="7" width="13" customWidth="1"/>
    <col min="8" max="8" width="17.28515625" customWidth="1"/>
    <col min="9" max="9" width="17" customWidth="1"/>
    <col min="10" max="10" width="40" customWidth="1"/>
  </cols>
  <sheetData>
    <row r="1" spans="1:10">
      <c r="A1" s="245" t="s">
        <v>21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>
      <c r="A2" s="246" t="s">
        <v>22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>
      <c r="A3" s="247" t="s">
        <v>23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ht="109.5" customHeight="1">
      <c r="A4" s="36" t="s">
        <v>0</v>
      </c>
      <c r="B4" s="36" t="s">
        <v>1</v>
      </c>
      <c r="C4" s="37" t="s">
        <v>2</v>
      </c>
      <c r="D4" s="38" t="s">
        <v>3</v>
      </c>
      <c r="E4" s="39" t="s">
        <v>4</v>
      </c>
      <c r="F4" s="39" t="s">
        <v>5</v>
      </c>
      <c r="G4" s="39" t="s">
        <v>6</v>
      </c>
      <c r="H4" s="39" t="s">
        <v>25</v>
      </c>
      <c r="I4" s="39" t="s">
        <v>7</v>
      </c>
      <c r="J4" s="37" t="s">
        <v>27</v>
      </c>
    </row>
    <row r="5" spans="1:10" ht="90.75" customHeight="1">
      <c r="A5" s="28" t="s">
        <v>8</v>
      </c>
      <c r="B5" s="29" t="s">
        <v>24</v>
      </c>
      <c r="C5" s="27" t="s">
        <v>9</v>
      </c>
      <c r="D5" s="43">
        <v>60</v>
      </c>
      <c r="E5" s="40"/>
      <c r="F5" s="25"/>
      <c r="G5" s="42">
        <v>19279.13</v>
      </c>
      <c r="H5" s="35">
        <f>D5*G5</f>
        <v>1156747.8</v>
      </c>
      <c r="I5" s="41">
        <v>0.08</v>
      </c>
      <c r="J5" s="1" t="s">
        <v>31</v>
      </c>
    </row>
    <row r="6" spans="1:10">
      <c r="A6" s="32"/>
      <c r="B6" s="30" t="s">
        <v>10</v>
      </c>
      <c r="C6" s="31" t="s">
        <v>12</v>
      </c>
      <c r="D6" s="33" t="s">
        <v>11</v>
      </c>
      <c r="E6" s="31" t="s">
        <v>12</v>
      </c>
      <c r="F6" s="26"/>
      <c r="G6" s="31" t="s">
        <v>12</v>
      </c>
      <c r="H6" s="26">
        <f>H5</f>
        <v>1156747.8</v>
      </c>
      <c r="I6" s="34" t="s">
        <v>12</v>
      </c>
      <c r="J6" s="34" t="s">
        <v>12</v>
      </c>
    </row>
    <row r="8" spans="1:10">
      <c r="A8" s="24"/>
      <c r="B8" s="242" t="s">
        <v>16</v>
      </c>
      <c r="C8" s="242"/>
      <c r="D8" s="248">
        <f>H6</f>
        <v>1156747.8</v>
      </c>
      <c r="E8" s="244"/>
      <c r="F8" s="44"/>
      <c r="G8" s="45"/>
      <c r="H8" s="45"/>
      <c r="I8" s="45"/>
      <c r="J8" s="45"/>
    </row>
    <row r="9" spans="1:10">
      <c r="A9" s="24"/>
      <c r="B9" s="242" t="s">
        <v>28</v>
      </c>
      <c r="C9" s="242"/>
      <c r="D9" s="244" t="s">
        <v>30</v>
      </c>
      <c r="E9" s="244"/>
      <c r="F9" s="244"/>
      <c r="G9" s="244"/>
      <c r="H9" s="244"/>
      <c r="I9" s="244"/>
      <c r="J9" s="244"/>
    </row>
    <row r="10" spans="1:10">
      <c r="A10" s="24"/>
      <c r="B10" s="242" t="s">
        <v>29</v>
      </c>
      <c r="C10" s="242"/>
      <c r="D10" s="248">
        <f>ROUND(D8/1.08,2)</f>
        <v>1071062.78</v>
      </c>
      <c r="E10" s="244"/>
      <c r="F10" s="44"/>
      <c r="G10" s="45"/>
      <c r="H10" s="45"/>
      <c r="I10" s="45"/>
      <c r="J10" s="45"/>
    </row>
    <row r="11" spans="1:10">
      <c r="A11" s="24"/>
      <c r="B11" s="242" t="s">
        <v>17</v>
      </c>
      <c r="C11" s="242"/>
      <c r="D11" s="244" t="s">
        <v>218</v>
      </c>
      <c r="E11" s="244"/>
      <c r="F11" s="244"/>
      <c r="G11" s="244"/>
      <c r="H11" s="244"/>
      <c r="I11" s="244"/>
      <c r="J11" s="244"/>
    </row>
  </sheetData>
  <mergeCells count="11">
    <mergeCell ref="D11:J11"/>
    <mergeCell ref="A1:J1"/>
    <mergeCell ref="A2:J2"/>
    <mergeCell ref="A3:J3"/>
    <mergeCell ref="B8:C8"/>
    <mergeCell ref="B9:C9"/>
    <mergeCell ref="B10:C10"/>
    <mergeCell ref="B11:C11"/>
    <mergeCell ref="D8:E8"/>
    <mergeCell ref="D10:E10"/>
    <mergeCell ref="D9:J9"/>
  </mergeCells>
  <pageMargins left="0.7" right="0.7" top="0.75" bottom="0.75" header="0.3" footer="0.3"/>
  <pageSetup paperSize="9" scale="75" orientation="landscape" r:id="rId1"/>
  <ignoredErrors>
    <ignoredError sqref="D8 D10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zoomScaleNormal="100" workbookViewId="0">
      <selection activeCell="H5" sqref="H5"/>
    </sheetView>
  </sheetViews>
  <sheetFormatPr defaultRowHeight="15"/>
  <cols>
    <col min="1" max="1" width="4.28515625" customWidth="1"/>
    <col min="2" max="2" width="32.85546875" customWidth="1"/>
    <col min="4" max="4" width="7.7109375" customWidth="1"/>
    <col min="5" max="5" width="13" customWidth="1"/>
    <col min="6" max="6" width="12.85546875" customWidth="1"/>
    <col min="7" max="7" width="13" customWidth="1"/>
    <col min="8" max="8" width="14.42578125" customWidth="1"/>
    <col min="9" max="9" width="14.85546875" customWidth="1"/>
    <col min="10" max="10" width="47.42578125" customWidth="1"/>
  </cols>
  <sheetData>
    <row r="1" spans="1:10">
      <c r="A1" s="259" t="s">
        <v>152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>
      <c r="A2" s="260" t="s">
        <v>153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12.5">
      <c r="A3" s="210" t="s">
        <v>0</v>
      </c>
      <c r="B3" s="211" t="s">
        <v>1</v>
      </c>
      <c r="C3" s="212" t="s">
        <v>2</v>
      </c>
      <c r="D3" s="213" t="s">
        <v>3</v>
      </c>
      <c r="E3" s="214" t="s">
        <v>4</v>
      </c>
      <c r="F3" s="214" t="s">
        <v>5</v>
      </c>
      <c r="G3" s="214" t="s">
        <v>6</v>
      </c>
      <c r="H3" s="214" t="s">
        <v>105</v>
      </c>
      <c r="I3" s="214" t="s">
        <v>7</v>
      </c>
      <c r="J3" s="212" t="s">
        <v>114</v>
      </c>
    </row>
    <row r="4" spans="1:10" ht="46.5" customHeight="1">
      <c r="A4" s="215" t="s">
        <v>8</v>
      </c>
      <c r="B4" s="215" t="s">
        <v>154</v>
      </c>
      <c r="C4" s="216" t="s">
        <v>9</v>
      </c>
      <c r="D4" s="217">
        <v>10</v>
      </c>
      <c r="E4" s="218"/>
      <c r="F4" s="219"/>
      <c r="G4" s="228">
        <f>6500*1.08</f>
        <v>7020.0000000000009</v>
      </c>
      <c r="H4" s="220">
        <f>D4*G4</f>
        <v>70200.000000000015</v>
      </c>
      <c r="I4" s="221">
        <v>0.08</v>
      </c>
      <c r="J4" s="227" t="s">
        <v>196</v>
      </c>
    </row>
    <row r="5" spans="1:10">
      <c r="A5" s="222"/>
      <c r="B5" s="223" t="s">
        <v>10</v>
      </c>
      <c r="C5" s="224" t="s">
        <v>12</v>
      </c>
      <c r="D5" s="224" t="s">
        <v>12</v>
      </c>
      <c r="E5" s="224" t="s">
        <v>12</v>
      </c>
      <c r="F5" s="225"/>
      <c r="G5" s="224" t="s">
        <v>12</v>
      </c>
      <c r="H5" s="239">
        <f>SUM(H4)</f>
        <v>70200.000000000015</v>
      </c>
      <c r="I5" s="226" t="s">
        <v>12</v>
      </c>
      <c r="J5" s="226" t="s">
        <v>12</v>
      </c>
    </row>
    <row r="7" spans="1:10">
      <c r="B7" s="242" t="s">
        <v>63</v>
      </c>
      <c r="C7" s="242"/>
      <c r="D7" s="257">
        <f>H4</f>
        <v>70200.000000000015</v>
      </c>
      <c r="E7" s="257"/>
      <c r="F7" s="236"/>
      <c r="G7" s="235"/>
      <c r="H7" s="235"/>
      <c r="I7" s="235"/>
      <c r="J7" s="235"/>
    </row>
    <row r="8" spans="1:10">
      <c r="B8" s="242" t="s">
        <v>28</v>
      </c>
      <c r="C8" s="242"/>
      <c r="D8" s="258" t="s">
        <v>155</v>
      </c>
      <c r="E8" s="258"/>
      <c r="F8" s="258"/>
      <c r="G8" s="258"/>
      <c r="H8" s="258"/>
      <c r="I8" s="258"/>
      <c r="J8" s="258"/>
    </row>
    <row r="9" spans="1:10">
      <c r="B9" s="242" t="s">
        <v>18</v>
      </c>
      <c r="C9" s="242"/>
      <c r="D9" s="257">
        <f>D7/1.08</f>
        <v>65000.000000000007</v>
      </c>
      <c r="E9" s="258"/>
      <c r="F9" s="234"/>
      <c r="G9" s="235"/>
      <c r="H9" s="235"/>
      <c r="I9" s="235"/>
      <c r="J9" s="235"/>
    </row>
    <row r="10" spans="1:10">
      <c r="B10" s="242" t="s">
        <v>28</v>
      </c>
      <c r="C10" s="242"/>
      <c r="D10" s="258" t="s">
        <v>156</v>
      </c>
      <c r="E10" s="258"/>
      <c r="F10" s="258"/>
      <c r="G10" s="258"/>
      <c r="H10" s="258"/>
      <c r="I10" s="258"/>
      <c r="J10" s="258"/>
    </row>
  </sheetData>
  <mergeCells count="10">
    <mergeCell ref="D7:E7"/>
    <mergeCell ref="D8:J8"/>
    <mergeCell ref="D9:E9"/>
    <mergeCell ref="D10:J10"/>
    <mergeCell ref="A1:J1"/>
    <mergeCell ref="A2:J2"/>
    <mergeCell ref="B8:C8"/>
    <mergeCell ref="B7:C7"/>
    <mergeCell ref="B9:C9"/>
    <mergeCell ref="B10:C10"/>
  </mergeCells>
  <pageMargins left="0.7" right="0.7" top="0.75" bottom="0.75" header="0.3" footer="0.3"/>
  <pageSetup paperSize="9" scale="75" orientation="landscape" r:id="rId1"/>
  <ignoredErrors>
    <ignoredError sqref="G4 D7 D9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topLeftCell="A4" zoomScaleNormal="100" workbookViewId="0">
      <selection activeCell="H5" sqref="H5"/>
    </sheetView>
  </sheetViews>
  <sheetFormatPr defaultRowHeight="15"/>
  <cols>
    <col min="1" max="1" width="4.28515625" customWidth="1"/>
    <col min="2" max="2" width="34.7109375" customWidth="1"/>
    <col min="5" max="5" width="11.42578125" customWidth="1"/>
    <col min="6" max="6" width="11.5703125" customWidth="1"/>
    <col min="7" max="8" width="11.42578125" customWidth="1"/>
    <col min="9" max="9" width="12.7109375" customWidth="1"/>
    <col min="10" max="10" width="49.140625" customWidth="1"/>
  </cols>
  <sheetData>
    <row r="1" spans="1:10">
      <c r="A1" s="259" t="s">
        <v>157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>
      <c r="A2" s="260" t="s">
        <v>158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46.25">
      <c r="A3" s="210" t="s">
        <v>0</v>
      </c>
      <c r="B3" s="211" t="s">
        <v>1</v>
      </c>
      <c r="C3" s="212" t="s">
        <v>2</v>
      </c>
      <c r="D3" s="213" t="s">
        <v>3</v>
      </c>
      <c r="E3" s="214" t="s">
        <v>4</v>
      </c>
      <c r="F3" s="214" t="s">
        <v>5</v>
      </c>
      <c r="G3" s="214" t="s">
        <v>6</v>
      </c>
      <c r="H3" s="214" t="s">
        <v>105</v>
      </c>
      <c r="I3" s="214" t="s">
        <v>7</v>
      </c>
      <c r="J3" s="212" t="s">
        <v>114</v>
      </c>
    </row>
    <row r="4" spans="1:10" ht="56.25" customHeight="1">
      <c r="A4" s="215" t="s">
        <v>8</v>
      </c>
      <c r="B4" s="215" t="s">
        <v>159</v>
      </c>
      <c r="C4" s="216" t="s">
        <v>9</v>
      </c>
      <c r="D4" s="217">
        <v>5</v>
      </c>
      <c r="E4" s="218"/>
      <c r="F4" s="219"/>
      <c r="G4" s="228">
        <f>260*1.08</f>
        <v>280.8</v>
      </c>
      <c r="H4" s="220">
        <f>D4*G4</f>
        <v>1404</v>
      </c>
      <c r="I4" s="221">
        <v>0.08</v>
      </c>
      <c r="J4" s="227" t="s">
        <v>195</v>
      </c>
    </row>
    <row r="5" spans="1:10">
      <c r="A5" s="222"/>
      <c r="B5" s="223" t="s">
        <v>10</v>
      </c>
      <c r="C5" s="224" t="s">
        <v>12</v>
      </c>
      <c r="D5" s="224" t="s">
        <v>12</v>
      </c>
      <c r="E5" s="224" t="s">
        <v>12</v>
      </c>
      <c r="F5" s="225"/>
      <c r="G5" s="224" t="s">
        <v>12</v>
      </c>
      <c r="H5" s="239">
        <f>SUM(H4)</f>
        <v>1404</v>
      </c>
      <c r="I5" s="226" t="s">
        <v>12</v>
      </c>
      <c r="J5" s="226" t="s">
        <v>12</v>
      </c>
    </row>
    <row r="7" spans="1:10">
      <c r="B7" s="242" t="s">
        <v>63</v>
      </c>
      <c r="C7" s="242"/>
      <c r="D7" s="257">
        <f>H5</f>
        <v>1404</v>
      </c>
      <c r="E7" s="258"/>
      <c r="F7" s="237"/>
      <c r="G7" s="235"/>
      <c r="H7" s="235"/>
      <c r="I7" s="235"/>
      <c r="J7" s="235"/>
    </row>
    <row r="8" spans="1:10">
      <c r="B8" s="242" t="s">
        <v>28</v>
      </c>
      <c r="C8" s="242"/>
      <c r="D8" s="258" t="s">
        <v>160</v>
      </c>
      <c r="E8" s="258"/>
      <c r="F8" s="258"/>
      <c r="G8" s="258"/>
      <c r="H8" s="258"/>
      <c r="I8" s="258"/>
      <c r="J8" s="258"/>
    </row>
    <row r="9" spans="1:10">
      <c r="B9" s="242" t="s">
        <v>18</v>
      </c>
      <c r="C9" s="242"/>
      <c r="D9" s="257">
        <f>D7/1.08</f>
        <v>1300</v>
      </c>
      <c r="E9" s="258"/>
      <c r="F9" s="234"/>
      <c r="G9" s="235"/>
      <c r="H9" s="235"/>
      <c r="I9" s="235"/>
      <c r="J9" s="235"/>
    </row>
    <row r="10" spans="1:10">
      <c r="B10" s="242" t="s">
        <v>28</v>
      </c>
      <c r="C10" s="242"/>
      <c r="D10" s="258" t="s">
        <v>161</v>
      </c>
      <c r="E10" s="258"/>
      <c r="F10" s="258"/>
      <c r="G10" s="258"/>
      <c r="H10" s="258"/>
      <c r="I10" s="258"/>
      <c r="J10" s="258"/>
    </row>
  </sheetData>
  <mergeCells count="10">
    <mergeCell ref="D7:E7"/>
    <mergeCell ref="D9:E9"/>
    <mergeCell ref="D8:J8"/>
    <mergeCell ref="D10:J10"/>
    <mergeCell ref="A1:J1"/>
    <mergeCell ref="A2:J2"/>
    <mergeCell ref="B7:C7"/>
    <mergeCell ref="B8:C8"/>
    <mergeCell ref="B9:C9"/>
    <mergeCell ref="B10:C10"/>
  </mergeCells>
  <pageMargins left="0.7" right="0.7" top="0.75" bottom="0.75" header="0.3" footer="0.3"/>
  <pageSetup paperSize="9" scale="75" orientation="landscape" r:id="rId1"/>
  <ignoredErrors>
    <ignoredError sqref="G4 D7 D9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zoomScaleNormal="100" workbookViewId="0">
      <selection activeCell="H5" sqref="H5"/>
    </sheetView>
  </sheetViews>
  <sheetFormatPr defaultRowHeight="15"/>
  <cols>
    <col min="1" max="1" width="4.28515625" customWidth="1"/>
    <col min="2" max="2" width="28.5703125" customWidth="1"/>
    <col min="3" max="3" width="10.85546875" customWidth="1"/>
    <col min="5" max="5" width="11.42578125" customWidth="1"/>
    <col min="6" max="6" width="11.5703125" customWidth="1"/>
    <col min="7" max="8" width="13.5703125" customWidth="1"/>
    <col min="9" max="9" width="17.28515625" customWidth="1"/>
    <col min="10" max="10" width="48.5703125" customWidth="1"/>
  </cols>
  <sheetData>
    <row r="1" spans="1:10">
      <c r="A1" s="259" t="s">
        <v>162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>
      <c r="A2" s="260" t="s">
        <v>163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01.25">
      <c r="A3" s="210" t="s">
        <v>0</v>
      </c>
      <c r="B3" s="211" t="s">
        <v>1</v>
      </c>
      <c r="C3" s="212" t="s">
        <v>2</v>
      </c>
      <c r="D3" s="213" t="s">
        <v>3</v>
      </c>
      <c r="E3" s="214" t="s">
        <v>4</v>
      </c>
      <c r="F3" s="214" t="s">
        <v>5</v>
      </c>
      <c r="G3" s="214" t="s">
        <v>6</v>
      </c>
      <c r="H3" s="214" t="s">
        <v>105</v>
      </c>
      <c r="I3" s="214" t="s">
        <v>7</v>
      </c>
      <c r="J3" s="212" t="s">
        <v>114</v>
      </c>
    </row>
    <row r="4" spans="1:10" ht="53.25" customHeight="1">
      <c r="A4" s="215" t="s">
        <v>8</v>
      </c>
      <c r="B4" s="215" t="s">
        <v>164</v>
      </c>
      <c r="C4" s="216" t="s">
        <v>9</v>
      </c>
      <c r="D4" s="217">
        <v>30</v>
      </c>
      <c r="E4" s="218"/>
      <c r="F4" s="219"/>
      <c r="G4" s="228">
        <f>1600*1.08</f>
        <v>1728</v>
      </c>
      <c r="H4" s="220">
        <f>D4*G4</f>
        <v>51840</v>
      </c>
      <c r="I4" s="221">
        <v>0.08</v>
      </c>
      <c r="J4" s="227" t="s">
        <v>203</v>
      </c>
    </row>
    <row r="5" spans="1:10">
      <c r="A5" s="222"/>
      <c r="B5" s="223" t="s">
        <v>10</v>
      </c>
      <c r="C5" s="224" t="s">
        <v>12</v>
      </c>
      <c r="D5" s="224" t="s">
        <v>12</v>
      </c>
      <c r="E5" s="224" t="s">
        <v>12</v>
      </c>
      <c r="F5" s="225"/>
      <c r="G5" s="224" t="s">
        <v>12</v>
      </c>
      <c r="H5" s="239">
        <f>SUM(H4)</f>
        <v>51840</v>
      </c>
      <c r="I5" s="226" t="s">
        <v>12</v>
      </c>
      <c r="J5" s="226" t="s">
        <v>12</v>
      </c>
    </row>
    <row r="7" spans="1:10">
      <c r="B7" s="242" t="s">
        <v>63</v>
      </c>
      <c r="C7" s="242"/>
      <c r="D7" s="257">
        <f>H5</f>
        <v>51840</v>
      </c>
      <c r="E7" s="258"/>
      <c r="F7" s="237"/>
      <c r="G7" s="235"/>
      <c r="H7" s="235"/>
      <c r="I7" s="235"/>
      <c r="J7" s="235"/>
    </row>
    <row r="8" spans="1:10">
      <c r="B8" s="242" t="s">
        <v>28</v>
      </c>
      <c r="C8" s="242"/>
      <c r="D8" s="258" t="s">
        <v>165</v>
      </c>
      <c r="E8" s="258"/>
      <c r="F8" s="258"/>
      <c r="G8" s="258"/>
      <c r="H8" s="258"/>
      <c r="I8" s="258"/>
      <c r="J8" s="258"/>
    </row>
    <row r="9" spans="1:10">
      <c r="B9" s="242" t="s">
        <v>18</v>
      </c>
      <c r="C9" s="242"/>
      <c r="D9" s="262">
        <f>D7/1.08</f>
        <v>48000</v>
      </c>
      <c r="E9" s="263"/>
      <c r="F9" s="234"/>
      <c r="G9" s="235"/>
      <c r="H9" s="235"/>
      <c r="I9" s="235"/>
      <c r="J9" s="235"/>
    </row>
    <row r="10" spans="1:10">
      <c r="B10" s="242" t="s">
        <v>28</v>
      </c>
      <c r="C10" s="242"/>
      <c r="D10" s="258" t="s">
        <v>166</v>
      </c>
      <c r="E10" s="258"/>
      <c r="F10" s="258"/>
      <c r="G10" s="258"/>
      <c r="H10" s="258"/>
      <c r="I10" s="258"/>
      <c r="J10" s="258"/>
    </row>
  </sheetData>
  <mergeCells count="10">
    <mergeCell ref="D10:J10"/>
    <mergeCell ref="D9:E9"/>
    <mergeCell ref="D8:J8"/>
    <mergeCell ref="D7:E7"/>
    <mergeCell ref="A1:J1"/>
    <mergeCell ref="A2:J2"/>
    <mergeCell ref="B7:C7"/>
    <mergeCell ref="B8:C8"/>
    <mergeCell ref="B9:C9"/>
    <mergeCell ref="B10:C10"/>
  </mergeCells>
  <pageMargins left="0.7" right="0.7" top="0.75" bottom="0.75" header="0.3" footer="0.3"/>
  <pageSetup paperSize="9" scale="75" orientation="landscape" r:id="rId1"/>
  <ignoredErrors>
    <ignoredError sqref="D9 D7 G4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topLeftCell="A4" zoomScaleNormal="100" workbookViewId="0">
      <selection activeCell="G4" sqref="G4"/>
    </sheetView>
  </sheetViews>
  <sheetFormatPr defaultRowHeight="15"/>
  <cols>
    <col min="1" max="1" width="4.28515625" customWidth="1"/>
    <col min="2" max="2" width="28.5703125" customWidth="1"/>
    <col min="3" max="3" width="10.42578125" customWidth="1"/>
    <col min="5" max="6" width="13.28515625" customWidth="1"/>
    <col min="7" max="7" width="10.140625" customWidth="1"/>
    <col min="8" max="8" width="13.28515625" customWidth="1"/>
    <col min="9" max="9" width="14.5703125" customWidth="1"/>
    <col min="10" max="10" width="44.7109375" customWidth="1"/>
  </cols>
  <sheetData>
    <row r="1" spans="1:10">
      <c r="A1" s="259" t="s">
        <v>167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>
      <c r="A2" s="260" t="s">
        <v>168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12.5">
      <c r="A3" s="210" t="s">
        <v>0</v>
      </c>
      <c r="B3" s="211" t="s">
        <v>1</v>
      </c>
      <c r="C3" s="212" t="s">
        <v>2</v>
      </c>
      <c r="D3" s="213" t="s">
        <v>3</v>
      </c>
      <c r="E3" s="214" t="s">
        <v>4</v>
      </c>
      <c r="F3" s="214" t="s">
        <v>5</v>
      </c>
      <c r="G3" s="214" t="s">
        <v>6</v>
      </c>
      <c r="H3" s="214" t="s">
        <v>105</v>
      </c>
      <c r="I3" s="214" t="s">
        <v>7</v>
      </c>
      <c r="J3" s="212" t="s">
        <v>114</v>
      </c>
    </row>
    <row r="4" spans="1:10" ht="57.75" customHeight="1">
      <c r="A4" s="231" t="s">
        <v>8</v>
      </c>
      <c r="B4" s="215" t="s">
        <v>169</v>
      </c>
      <c r="C4" s="216" t="s">
        <v>9</v>
      </c>
      <c r="D4" s="217">
        <v>400</v>
      </c>
      <c r="E4" s="218"/>
      <c r="F4" s="219"/>
      <c r="G4" s="228">
        <f>220*1.08</f>
        <v>237.60000000000002</v>
      </c>
      <c r="H4" s="220">
        <f>D4*G4</f>
        <v>95040.000000000015</v>
      </c>
      <c r="I4" s="221">
        <v>0.08</v>
      </c>
      <c r="J4" s="227" t="s">
        <v>172</v>
      </c>
    </row>
    <row r="5" spans="1:10">
      <c r="A5" s="222"/>
      <c r="B5" s="223" t="s">
        <v>10</v>
      </c>
      <c r="C5" s="224" t="s">
        <v>12</v>
      </c>
      <c r="D5" s="224" t="s">
        <v>12</v>
      </c>
      <c r="E5" s="224" t="s">
        <v>12</v>
      </c>
      <c r="F5" s="225"/>
      <c r="G5" s="224" t="s">
        <v>12</v>
      </c>
      <c r="H5" s="239">
        <f>SUM(H4)</f>
        <v>95040.000000000015</v>
      </c>
      <c r="I5" s="226" t="s">
        <v>12</v>
      </c>
      <c r="J5" s="226" t="s">
        <v>12</v>
      </c>
    </row>
    <row r="7" spans="1:10">
      <c r="B7" s="242" t="s">
        <v>63</v>
      </c>
      <c r="C7" s="242"/>
      <c r="D7" s="257">
        <f>H5</f>
        <v>95040.000000000015</v>
      </c>
      <c r="E7" s="258"/>
      <c r="F7" s="237"/>
      <c r="G7" s="238"/>
      <c r="H7" s="238"/>
      <c r="I7" s="238"/>
      <c r="J7" s="238"/>
    </row>
    <row r="8" spans="1:10">
      <c r="B8" s="242" t="s">
        <v>28</v>
      </c>
      <c r="C8" s="242"/>
      <c r="D8" s="258" t="s">
        <v>170</v>
      </c>
      <c r="E8" s="258"/>
      <c r="F8" s="258"/>
      <c r="G8" s="258"/>
      <c r="H8" s="258"/>
      <c r="I8" s="258"/>
      <c r="J8" s="258"/>
    </row>
    <row r="9" spans="1:10">
      <c r="B9" s="242" t="s">
        <v>18</v>
      </c>
      <c r="C9" s="242"/>
      <c r="D9" s="257">
        <f>D7/1.08</f>
        <v>88000.000000000015</v>
      </c>
      <c r="E9" s="258"/>
      <c r="F9" s="237"/>
      <c r="G9" s="238"/>
      <c r="H9" s="238"/>
      <c r="I9" s="238"/>
      <c r="J9" s="238"/>
    </row>
    <row r="10" spans="1:10">
      <c r="B10" s="242" t="s">
        <v>28</v>
      </c>
      <c r="C10" s="242"/>
      <c r="D10" s="258" t="s">
        <v>171</v>
      </c>
      <c r="E10" s="258"/>
      <c r="F10" s="258"/>
      <c r="G10" s="258"/>
      <c r="H10" s="258"/>
      <c r="I10" s="258"/>
      <c r="J10" s="258"/>
    </row>
  </sheetData>
  <mergeCells count="10">
    <mergeCell ref="D9:E9"/>
    <mergeCell ref="D7:E7"/>
    <mergeCell ref="D8:J8"/>
    <mergeCell ref="D10:J10"/>
    <mergeCell ref="A1:J1"/>
    <mergeCell ref="A2:J2"/>
    <mergeCell ref="B7:C7"/>
    <mergeCell ref="B8:C8"/>
    <mergeCell ref="B9:C9"/>
    <mergeCell ref="B10:C10"/>
  </mergeCells>
  <pageMargins left="0.7" right="0.7" top="0.75" bottom="0.75" header="0.3" footer="0.3"/>
  <pageSetup paperSize="9" scale="75" orientation="landscape" r:id="rId1"/>
  <ignoredErrors>
    <ignoredError sqref="D7 D9 G4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topLeftCell="A4" zoomScaleNormal="100" workbookViewId="0">
      <selection activeCell="H5" sqref="H5"/>
    </sheetView>
  </sheetViews>
  <sheetFormatPr defaultRowHeight="15"/>
  <cols>
    <col min="1" max="1" width="4.28515625" customWidth="1"/>
    <col min="2" max="2" width="31" customWidth="1"/>
    <col min="3" max="3" width="9.7109375" customWidth="1"/>
    <col min="5" max="5" width="11.42578125" customWidth="1"/>
    <col min="6" max="6" width="11.5703125" customWidth="1"/>
    <col min="7" max="7" width="13.28515625" customWidth="1"/>
    <col min="8" max="8" width="11.42578125" customWidth="1"/>
    <col min="9" max="9" width="11.85546875" customWidth="1"/>
    <col min="10" max="10" width="54.7109375" customWidth="1"/>
  </cols>
  <sheetData>
    <row r="1" spans="1:10">
      <c r="A1" s="259" t="s">
        <v>204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>
      <c r="A2" s="260" t="s">
        <v>205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46.25">
      <c r="A3" s="210" t="s">
        <v>0</v>
      </c>
      <c r="B3" s="211" t="s">
        <v>1</v>
      </c>
      <c r="C3" s="212" t="s">
        <v>2</v>
      </c>
      <c r="D3" s="213" t="s">
        <v>3</v>
      </c>
      <c r="E3" s="214" t="s">
        <v>4</v>
      </c>
      <c r="F3" s="214" t="s">
        <v>5</v>
      </c>
      <c r="G3" s="214" t="s">
        <v>6</v>
      </c>
      <c r="H3" s="214" t="s">
        <v>105</v>
      </c>
      <c r="I3" s="214" t="s">
        <v>7</v>
      </c>
      <c r="J3" s="212" t="s">
        <v>114</v>
      </c>
    </row>
    <row r="4" spans="1:10" ht="55.5" customHeight="1">
      <c r="A4" s="215" t="s">
        <v>8</v>
      </c>
      <c r="B4" s="232" t="s">
        <v>206</v>
      </c>
      <c r="C4" s="216" t="s">
        <v>9</v>
      </c>
      <c r="D4" s="217">
        <v>2</v>
      </c>
      <c r="E4" s="218"/>
      <c r="F4" s="219"/>
      <c r="G4" s="228">
        <f>50*1.08</f>
        <v>54</v>
      </c>
      <c r="H4" s="220">
        <f>D4*G4</f>
        <v>108</v>
      </c>
      <c r="I4" s="221">
        <v>0.08</v>
      </c>
      <c r="J4" s="227" t="s">
        <v>207</v>
      </c>
    </row>
    <row r="5" spans="1:10">
      <c r="A5" s="222"/>
      <c r="B5" s="223" t="s">
        <v>10</v>
      </c>
      <c r="C5" s="224" t="s">
        <v>12</v>
      </c>
      <c r="D5" s="224" t="s">
        <v>12</v>
      </c>
      <c r="E5" s="224" t="s">
        <v>12</v>
      </c>
      <c r="F5" s="225"/>
      <c r="G5" s="224" t="s">
        <v>12</v>
      </c>
      <c r="H5" s="239">
        <f>SUM(H4)</f>
        <v>108</v>
      </c>
      <c r="I5" s="226" t="s">
        <v>12</v>
      </c>
      <c r="J5" s="226" t="s">
        <v>12</v>
      </c>
    </row>
    <row r="7" spans="1:10">
      <c r="B7" s="242" t="s">
        <v>63</v>
      </c>
      <c r="C7" s="242"/>
      <c r="D7" s="257">
        <f>H5</f>
        <v>108</v>
      </c>
      <c r="E7" s="258"/>
      <c r="F7" s="234"/>
      <c r="G7" s="235"/>
      <c r="H7" s="235"/>
      <c r="I7" s="235"/>
      <c r="J7" s="235"/>
    </row>
    <row r="8" spans="1:10">
      <c r="B8" s="242" t="s">
        <v>28</v>
      </c>
      <c r="C8" s="242"/>
      <c r="D8" s="258" t="s">
        <v>208</v>
      </c>
      <c r="E8" s="258"/>
      <c r="F8" s="258"/>
      <c r="G8" s="258"/>
      <c r="H8" s="258"/>
      <c r="I8" s="258"/>
      <c r="J8" s="258"/>
    </row>
    <row r="9" spans="1:10">
      <c r="B9" s="242" t="s">
        <v>18</v>
      </c>
      <c r="C9" s="242"/>
      <c r="D9" s="257">
        <f>D7/1.08</f>
        <v>100</v>
      </c>
      <c r="E9" s="258"/>
      <c r="F9" s="234"/>
      <c r="G9" s="235"/>
      <c r="H9" s="235"/>
      <c r="I9" s="235"/>
      <c r="J9" s="235"/>
    </row>
    <row r="10" spans="1:10">
      <c r="B10" s="242" t="s">
        <v>28</v>
      </c>
      <c r="C10" s="242"/>
      <c r="D10" s="258" t="s">
        <v>209</v>
      </c>
      <c r="E10" s="258"/>
      <c r="F10" s="258"/>
      <c r="G10" s="258"/>
      <c r="H10" s="258"/>
      <c r="I10" s="258"/>
      <c r="J10" s="258"/>
    </row>
  </sheetData>
  <mergeCells count="10">
    <mergeCell ref="D7:E7"/>
    <mergeCell ref="D9:E9"/>
    <mergeCell ref="D8:J8"/>
    <mergeCell ref="D10:J10"/>
    <mergeCell ref="A1:J1"/>
    <mergeCell ref="A2:J2"/>
    <mergeCell ref="B7:C7"/>
    <mergeCell ref="B8:C8"/>
    <mergeCell ref="B9:C9"/>
    <mergeCell ref="B10:C10"/>
  </mergeCells>
  <pageMargins left="0.7" right="0.7" top="0.75" bottom="0.75" header="0.3" footer="0.3"/>
  <pageSetup paperSize="9" scale="75" orientation="landscape" r:id="rId1"/>
  <ignoredErrors>
    <ignoredError sqref="G4 D7 D9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topLeftCell="A4" zoomScaleNormal="100" workbookViewId="0">
      <selection activeCell="H5" sqref="H5"/>
    </sheetView>
  </sheetViews>
  <sheetFormatPr defaultRowHeight="15"/>
  <cols>
    <col min="1" max="1" width="4.28515625" customWidth="1"/>
    <col min="2" max="2" width="35.5703125" customWidth="1"/>
    <col min="5" max="5" width="12" customWidth="1"/>
    <col min="6" max="6" width="12.85546875" customWidth="1"/>
    <col min="7" max="7" width="12.5703125" customWidth="1"/>
    <col min="8" max="8" width="11.42578125" customWidth="1"/>
    <col min="9" max="9" width="9.85546875" customWidth="1"/>
    <col min="10" max="10" width="45.42578125" customWidth="1"/>
  </cols>
  <sheetData>
    <row r="1" spans="1:10">
      <c r="A1" s="259" t="s">
        <v>173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>
      <c r="A2" s="260" t="s">
        <v>174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68.75">
      <c r="A3" s="210" t="s">
        <v>0</v>
      </c>
      <c r="B3" s="211" t="s">
        <v>1</v>
      </c>
      <c r="C3" s="212" t="s">
        <v>2</v>
      </c>
      <c r="D3" s="213" t="s">
        <v>3</v>
      </c>
      <c r="E3" s="214" t="s">
        <v>4</v>
      </c>
      <c r="F3" s="214" t="s">
        <v>5</v>
      </c>
      <c r="G3" s="214" t="s">
        <v>6</v>
      </c>
      <c r="H3" s="214" t="s">
        <v>105</v>
      </c>
      <c r="I3" s="214" t="s">
        <v>7</v>
      </c>
      <c r="J3" s="212" t="s">
        <v>114</v>
      </c>
    </row>
    <row r="4" spans="1:10" ht="54.75" customHeight="1">
      <c r="A4" s="231" t="s">
        <v>8</v>
      </c>
      <c r="B4" s="233" t="s">
        <v>175</v>
      </c>
      <c r="C4" s="216" t="s">
        <v>9</v>
      </c>
      <c r="D4" s="217">
        <v>20</v>
      </c>
      <c r="E4" s="218"/>
      <c r="F4" s="219"/>
      <c r="G4" s="228">
        <f>25*1.08</f>
        <v>27</v>
      </c>
      <c r="H4" s="220">
        <f>D4*G4</f>
        <v>540</v>
      </c>
      <c r="I4" s="221">
        <v>0.08</v>
      </c>
      <c r="J4" s="227" t="s">
        <v>210</v>
      </c>
    </row>
    <row r="5" spans="1:10">
      <c r="A5" s="222"/>
      <c r="B5" s="223" t="s">
        <v>10</v>
      </c>
      <c r="C5" s="224" t="s">
        <v>12</v>
      </c>
      <c r="D5" s="224" t="s">
        <v>12</v>
      </c>
      <c r="E5" s="224" t="s">
        <v>12</v>
      </c>
      <c r="F5" s="225"/>
      <c r="G5" s="224" t="s">
        <v>12</v>
      </c>
      <c r="H5" s="239">
        <f>SUM(H4)</f>
        <v>540</v>
      </c>
      <c r="I5" s="226" t="s">
        <v>12</v>
      </c>
      <c r="J5" s="226" t="s">
        <v>12</v>
      </c>
    </row>
    <row r="7" spans="1:10">
      <c r="B7" s="242" t="s">
        <v>16</v>
      </c>
      <c r="C7" s="242"/>
      <c r="D7" s="257">
        <f>H5</f>
        <v>540</v>
      </c>
      <c r="E7" s="258"/>
      <c r="F7" s="234"/>
      <c r="G7" s="235"/>
      <c r="H7" s="235"/>
      <c r="I7" s="235"/>
      <c r="J7" s="235"/>
    </row>
    <row r="8" spans="1:10">
      <c r="B8" s="242" t="s">
        <v>28</v>
      </c>
      <c r="C8" s="242"/>
      <c r="D8" s="258" t="s">
        <v>176</v>
      </c>
      <c r="E8" s="258"/>
      <c r="F8" s="258"/>
      <c r="G8" s="258"/>
      <c r="H8" s="258"/>
      <c r="I8" s="258"/>
      <c r="J8" s="258"/>
    </row>
    <row r="9" spans="1:10">
      <c r="B9" s="242" t="s">
        <v>18</v>
      </c>
      <c r="C9" s="242"/>
      <c r="D9" s="262">
        <f>D7/1.08</f>
        <v>499.99999999999994</v>
      </c>
      <c r="E9" s="263"/>
      <c r="F9" s="234"/>
      <c r="G9" s="235"/>
      <c r="H9" s="235"/>
      <c r="I9" s="235"/>
      <c r="J9" s="235"/>
    </row>
    <row r="10" spans="1:10">
      <c r="B10" s="242" t="s">
        <v>28</v>
      </c>
      <c r="C10" s="242"/>
      <c r="D10" s="258" t="s">
        <v>177</v>
      </c>
      <c r="E10" s="258"/>
      <c r="F10" s="258"/>
      <c r="G10" s="258"/>
      <c r="H10" s="258"/>
      <c r="I10" s="258"/>
      <c r="J10" s="258"/>
    </row>
  </sheetData>
  <mergeCells count="10">
    <mergeCell ref="D7:E7"/>
    <mergeCell ref="D8:J8"/>
    <mergeCell ref="D9:E9"/>
    <mergeCell ref="D10:J10"/>
    <mergeCell ref="A1:J1"/>
    <mergeCell ref="A2:J2"/>
    <mergeCell ref="B7:C7"/>
    <mergeCell ref="B8:C8"/>
    <mergeCell ref="B9:C9"/>
    <mergeCell ref="B10:C10"/>
  </mergeCells>
  <pageMargins left="0.7" right="0.7" top="0.75" bottom="0.75" header="0.3" footer="0.3"/>
  <pageSetup paperSize="9" scale="75" orientation="landscape" r:id="rId1"/>
  <ignoredErrors>
    <ignoredError sqref="G4 D7 D9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zoomScaleNormal="100" workbookViewId="0">
      <selection activeCell="H5" sqref="H5"/>
    </sheetView>
  </sheetViews>
  <sheetFormatPr defaultRowHeight="15"/>
  <cols>
    <col min="1" max="1" width="4.28515625" customWidth="1"/>
    <col min="2" max="2" width="33.5703125" customWidth="1"/>
    <col min="5" max="5" width="14.140625" customWidth="1"/>
    <col min="6" max="6" width="16.140625" customWidth="1"/>
    <col min="7" max="7" width="14.28515625" customWidth="1"/>
    <col min="8" max="8" width="16.140625" customWidth="1"/>
    <col min="9" max="9" width="9.85546875" customWidth="1"/>
    <col min="10" max="10" width="44.7109375" customWidth="1"/>
  </cols>
  <sheetData>
    <row r="1" spans="1:10">
      <c r="A1" s="259" t="s">
        <v>178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>
      <c r="A2" s="260" t="s">
        <v>179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68.75">
      <c r="A3" s="210" t="s">
        <v>0</v>
      </c>
      <c r="B3" s="211" t="s">
        <v>1</v>
      </c>
      <c r="C3" s="212" t="s">
        <v>2</v>
      </c>
      <c r="D3" s="213" t="s">
        <v>3</v>
      </c>
      <c r="E3" s="214" t="s">
        <v>4</v>
      </c>
      <c r="F3" s="214" t="s">
        <v>5</v>
      </c>
      <c r="G3" s="214" t="s">
        <v>6</v>
      </c>
      <c r="H3" s="214" t="s">
        <v>25</v>
      </c>
      <c r="I3" s="214" t="s">
        <v>7</v>
      </c>
      <c r="J3" s="212" t="s">
        <v>114</v>
      </c>
    </row>
    <row r="4" spans="1:10" ht="63.75" customHeight="1">
      <c r="A4" s="231" t="s">
        <v>8</v>
      </c>
      <c r="B4" s="215" t="s">
        <v>180</v>
      </c>
      <c r="C4" s="216" t="s">
        <v>99</v>
      </c>
      <c r="D4" s="217">
        <v>1000</v>
      </c>
      <c r="E4" s="218"/>
      <c r="F4" s="219"/>
      <c r="G4" s="228">
        <f>167*1.08</f>
        <v>180.36</v>
      </c>
      <c r="H4" s="220">
        <f>D4*G4</f>
        <v>180360</v>
      </c>
      <c r="I4" s="221">
        <v>0.08</v>
      </c>
      <c r="J4" s="227" t="s">
        <v>181</v>
      </c>
    </row>
    <row r="5" spans="1:10">
      <c r="A5" s="222"/>
      <c r="B5" s="223" t="s">
        <v>10</v>
      </c>
      <c r="C5" s="224" t="s">
        <v>12</v>
      </c>
      <c r="D5" s="224" t="s">
        <v>12</v>
      </c>
      <c r="E5" s="224" t="s">
        <v>12</v>
      </c>
      <c r="F5" s="225"/>
      <c r="G5" s="224" t="s">
        <v>12</v>
      </c>
      <c r="H5" s="239">
        <f>SUM(H4)</f>
        <v>180360</v>
      </c>
      <c r="I5" s="226" t="s">
        <v>12</v>
      </c>
      <c r="J5" s="226" t="s">
        <v>12</v>
      </c>
    </row>
    <row r="7" spans="1:10">
      <c r="B7" s="242" t="s">
        <v>63</v>
      </c>
      <c r="C7" s="242"/>
      <c r="D7" s="257">
        <f>H4</f>
        <v>180360</v>
      </c>
      <c r="E7" s="258"/>
      <c r="F7" s="234"/>
      <c r="G7" s="235"/>
      <c r="H7" s="235"/>
      <c r="I7" s="235"/>
      <c r="J7" s="235"/>
    </row>
    <row r="8" spans="1:10">
      <c r="B8" s="242" t="s">
        <v>28</v>
      </c>
      <c r="C8" s="242"/>
      <c r="D8" s="258" t="s">
        <v>182</v>
      </c>
      <c r="E8" s="258"/>
      <c r="F8" s="258"/>
      <c r="G8" s="258"/>
      <c r="H8" s="258"/>
      <c r="I8" s="258"/>
      <c r="J8" s="258"/>
    </row>
    <row r="9" spans="1:10">
      <c r="B9" s="242" t="s">
        <v>18</v>
      </c>
      <c r="C9" s="242"/>
      <c r="D9" s="257">
        <f>D7/1.08</f>
        <v>167000</v>
      </c>
      <c r="E9" s="258"/>
      <c r="F9" s="234"/>
      <c r="G9" s="235"/>
      <c r="H9" s="235"/>
      <c r="I9" s="235"/>
      <c r="J9" s="235"/>
    </row>
    <row r="10" spans="1:10">
      <c r="B10" s="242" t="s">
        <v>28</v>
      </c>
      <c r="C10" s="242"/>
      <c r="D10" s="258" t="s">
        <v>183</v>
      </c>
      <c r="E10" s="258"/>
      <c r="F10" s="258"/>
      <c r="G10" s="258"/>
      <c r="H10" s="258"/>
      <c r="I10" s="258"/>
      <c r="J10" s="258"/>
    </row>
  </sheetData>
  <mergeCells count="10">
    <mergeCell ref="B10:C10"/>
    <mergeCell ref="D7:E7"/>
    <mergeCell ref="D9:E9"/>
    <mergeCell ref="D8:J8"/>
    <mergeCell ref="D10:J10"/>
    <mergeCell ref="A1:J1"/>
    <mergeCell ref="A2:J2"/>
    <mergeCell ref="B7:C7"/>
    <mergeCell ref="B8:C8"/>
    <mergeCell ref="B9:C9"/>
  </mergeCells>
  <pageMargins left="0.7" right="0.7" top="0.75" bottom="0.75" header="0.3" footer="0.3"/>
  <pageSetup paperSize="9" scale="75" orientation="landscape" r:id="rId1"/>
  <ignoredErrors>
    <ignoredError sqref="G4 D7 D9" unlocked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topLeftCell="A4" zoomScaleNormal="100" workbookViewId="0">
      <selection activeCell="H5" sqref="H5"/>
    </sheetView>
  </sheetViews>
  <sheetFormatPr defaultRowHeight="15"/>
  <cols>
    <col min="1" max="1" width="4.28515625" customWidth="1"/>
    <col min="2" max="2" width="30.28515625" customWidth="1"/>
    <col min="3" max="3" width="9.42578125" customWidth="1"/>
    <col min="5" max="5" width="14.7109375" customWidth="1"/>
    <col min="6" max="6" width="15" customWidth="1"/>
    <col min="7" max="7" width="14.28515625" customWidth="1"/>
    <col min="8" max="8" width="13" customWidth="1"/>
    <col min="9" max="9" width="9.85546875" customWidth="1"/>
    <col min="10" max="10" width="46.5703125" customWidth="1"/>
  </cols>
  <sheetData>
    <row r="1" spans="1:10">
      <c r="A1" s="259" t="s">
        <v>184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>
      <c r="A2" s="260" t="s">
        <v>185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68.75">
      <c r="A3" s="210" t="s">
        <v>0</v>
      </c>
      <c r="B3" s="211" t="s">
        <v>1</v>
      </c>
      <c r="C3" s="212" t="s">
        <v>2</v>
      </c>
      <c r="D3" s="213" t="s">
        <v>3</v>
      </c>
      <c r="E3" s="214" t="s">
        <v>4</v>
      </c>
      <c r="F3" s="214" t="s">
        <v>5</v>
      </c>
      <c r="G3" s="214" t="s">
        <v>6</v>
      </c>
      <c r="H3" s="214" t="s">
        <v>105</v>
      </c>
      <c r="I3" s="214" t="s">
        <v>7</v>
      </c>
      <c r="J3" s="212" t="s">
        <v>114</v>
      </c>
    </row>
    <row r="4" spans="1:10" ht="84" customHeight="1">
      <c r="A4" s="215" t="s">
        <v>8</v>
      </c>
      <c r="B4" s="215" t="s">
        <v>187</v>
      </c>
      <c r="C4" s="216" t="s">
        <v>9</v>
      </c>
      <c r="D4" s="217">
        <v>50</v>
      </c>
      <c r="E4" s="218"/>
      <c r="F4" s="219"/>
      <c r="G4" s="228">
        <v>1079.57</v>
      </c>
      <c r="H4" s="220">
        <f>D4*G4</f>
        <v>53978.5</v>
      </c>
      <c r="I4" s="221">
        <v>0.08</v>
      </c>
      <c r="J4" s="227" t="s">
        <v>188</v>
      </c>
    </row>
    <row r="5" spans="1:10">
      <c r="A5" s="222"/>
      <c r="B5" s="223" t="s">
        <v>10</v>
      </c>
      <c r="C5" s="224" t="s">
        <v>12</v>
      </c>
      <c r="D5" s="224" t="s">
        <v>12</v>
      </c>
      <c r="E5" s="224" t="s">
        <v>12</v>
      </c>
      <c r="F5" s="225"/>
      <c r="G5" s="224" t="s">
        <v>12</v>
      </c>
      <c r="H5" s="239">
        <f>SUM(H4)</f>
        <v>53978.5</v>
      </c>
      <c r="I5" s="226" t="s">
        <v>12</v>
      </c>
      <c r="J5" s="226" t="s">
        <v>12</v>
      </c>
    </row>
    <row r="7" spans="1:10">
      <c r="B7" s="242" t="s">
        <v>63</v>
      </c>
      <c r="C7" s="242"/>
      <c r="D7" s="257">
        <f>H5</f>
        <v>53978.5</v>
      </c>
      <c r="E7" s="258"/>
      <c r="F7" s="237"/>
      <c r="G7" s="238"/>
      <c r="H7" s="238"/>
      <c r="I7" s="238"/>
      <c r="J7" s="238"/>
    </row>
    <row r="8" spans="1:10">
      <c r="B8" s="242" t="s">
        <v>28</v>
      </c>
      <c r="C8" s="242"/>
      <c r="D8" s="258" t="s">
        <v>189</v>
      </c>
      <c r="E8" s="258"/>
      <c r="F8" s="258"/>
      <c r="G8" s="258"/>
      <c r="H8" s="258"/>
      <c r="I8" s="258"/>
      <c r="J8" s="258"/>
    </row>
    <row r="9" spans="1:10">
      <c r="B9" s="242" t="s">
        <v>18</v>
      </c>
      <c r="C9" s="242"/>
      <c r="D9" s="257">
        <f>D7/1.08</f>
        <v>49980.092592592591</v>
      </c>
      <c r="E9" s="257"/>
      <c r="F9" s="237"/>
      <c r="G9" s="238"/>
      <c r="H9" s="238"/>
      <c r="I9" s="238"/>
      <c r="J9" s="238"/>
    </row>
    <row r="10" spans="1:10">
      <c r="B10" s="242" t="s">
        <v>28</v>
      </c>
      <c r="C10" s="242"/>
      <c r="D10" s="258" t="s">
        <v>190</v>
      </c>
      <c r="E10" s="258"/>
      <c r="F10" s="258"/>
      <c r="G10" s="258"/>
      <c r="H10" s="258"/>
      <c r="I10" s="258"/>
      <c r="J10" s="258"/>
    </row>
  </sheetData>
  <mergeCells count="10">
    <mergeCell ref="D7:E7"/>
    <mergeCell ref="D8:J8"/>
    <mergeCell ref="D9:E9"/>
    <mergeCell ref="D10:J10"/>
    <mergeCell ref="A1:J1"/>
    <mergeCell ref="A2:J2"/>
    <mergeCell ref="B7:C7"/>
    <mergeCell ref="B8:C8"/>
    <mergeCell ref="B9:C9"/>
    <mergeCell ref="B10:C10"/>
  </mergeCells>
  <pageMargins left="0.7" right="0.7" top="0.75" bottom="0.75" header="0.3" footer="0.3"/>
  <pageSetup paperSize="9" scale="75" orientation="landscape" r:id="rId1"/>
  <ignoredErrors>
    <ignoredError sqref="D7 D9" unlocked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zoomScaleNormal="100" workbookViewId="0">
      <selection activeCell="F15" sqref="F15"/>
    </sheetView>
  </sheetViews>
  <sheetFormatPr defaultRowHeight="15"/>
  <cols>
    <col min="1" max="1" width="4.28515625" customWidth="1"/>
    <col min="2" max="2" width="37.42578125" customWidth="1"/>
    <col min="5" max="5" width="11.42578125" customWidth="1"/>
    <col min="6" max="6" width="11.5703125" customWidth="1"/>
    <col min="7" max="7" width="12.7109375" customWidth="1"/>
    <col min="8" max="8" width="11.42578125" customWidth="1"/>
    <col min="9" max="9" width="12.7109375" customWidth="1"/>
    <col min="10" max="10" width="47.140625" customWidth="1"/>
  </cols>
  <sheetData>
    <row r="1" spans="1:10">
      <c r="A1" s="259" t="s">
        <v>191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>
      <c r="A2" s="260" t="s">
        <v>192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46.25">
      <c r="A3" s="210" t="s">
        <v>0</v>
      </c>
      <c r="B3" s="211" t="s">
        <v>1</v>
      </c>
      <c r="C3" s="212" t="s">
        <v>2</v>
      </c>
      <c r="D3" s="213" t="s">
        <v>124</v>
      </c>
      <c r="E3" s="214" t="s">
        <v>4</v>
      </c>
      <c r="F3" s="214" t="s">
        <v>5</v>
      </c>
      <c r="G3" s="214" t="s">
        <v>6</v>
      </c>
      <c r="H3" s="214" t="s">
        <v>105</v>
      </c>
      <c r="I3" s="214" t="s">
        <v>7</v>
      </c>
      <c r="J3" s="212" t="s">
        <v>114</v>
      </c>
    </row>
    <row r="4" spans="1:10" ht="73.5" customHeight="1">
      <c r="A4" s="215" t="s">
        <v>8</v>
      </c>
      <c r="B4" s="215" t="s">
        <v>193</v>
      </c>
      <c r="C4" s="216" t="s">
        <v>9</v>
      </c>
      <c r="D4" s="217">
        <v>5</v>
      </c>
      <c r="E4" s="218"/>
      <c r="F4" s="219"/>
      <c r="G4" s="228">
        <v>3202.64</v>
      </c>
      <c r="H4" s="220">
        <f>D4*G4</f>
        <v>16013.199999999999</v>
      </c>
      <c r="I4" s="221">
        <v>0.08</v>
      </c>
      <c r="J4" s="227" t="s">
        <v>194</v>
      </c>
    </row>
    <row r="5" spans="1:10">
      <c r="A5" s="222"/>
      <c r="B5" s="223" t="s">
        <v>10</v>
      </c>
      <c r="C5" s="224" t="s">
        <v>12</v>
      </c>
      <c r="D5" s="224" t="s">
        <v>12</v>
      </c>
      <c r="E5" s="224" t="s">
        <v>12</v>
      </c>
      <c r="F5" s="225"/>
      <c r="G5" s="224" t="s">
        <v>12</v>
      </c>
      <c r="H5" s="239">
        <f>SUM(H4)</f>
        <v>16013.199999999999</v>
      </c>
      <c r="I5" s="226" t="s">
        <v>12</v>
      </c>
      <c r="J5" s="226" t="s">
        <v>12</v>
      </c>
    </row>
    <row r="7" spans="1:10">
      <c r="B7" s="242" t="s">
        <v>63</v>
      </c>
      <c r="C7" s="242"/>
      <c r="D7" s="257">
        <f>H5</f>
        <v>16013.199999999999</v>
      </c>
      <c r="E7" s="258"/>
      <c r="F7" s="234"/>
      <c r="G7" s="235"/>
      <c r="H7" s="235"/>
      <c r="I7" s="235"/>
      <c r="J7" s="235"/>
    </row>
    <row r="8" spans="1:10">
      <c r="B8" s="242" t="s">
        <v>28</v>
      </c>
      <c r="C8" s="242"/>
      <c r="D8" s="258" t="s">
        <v>224</v>
      </c>
      <c r="E8" s="258"/>
      <c r="F8" s="258"/>
      <c r="G8" s="258"/>
      <c r="H8" s="258"/>
      <c r="I8" s="258"/>
      <c r="J8" s="258"/>
    </row>
    <row r="9" spans="1:10">
      <c r="B9" s="242" t="s">
        <v>29</v>
      </c>
      <c r="C9" s="242"/>
      <c r="D9" s="257">
        <f>D7/1.08</f>
        <v>14827.037037037035</v>
      </c>
      <c r="E9" s="258"/>
      <c r="F9" s="234"/>
      <c r="G9" s="235"/>
      <c r="H9" s="235"/>
      <c r="I9" s="235"/>
      <c r="J9" s="235"/>
    </row>
    <row r="10" spans="1:10">
      <c r="B10" s="242" t="s">
        <v>28</v>
      </c>
      <c r="C10" s="242"/>
      <c r="D10" s="258" t="s">
        <v>225</v>
      </c>
      <c r="E10" s="258"/>
      <c r="F10" s="258"/>
      <c r="G10" s="258"/>
      <c r="H10" s="258"/>
      <c r="I10" s="258"/>
      <c r="J10" s="258"/>
    </row>
  </sheetData>
  <mergeCells count="10">
    <mergeCell ref="D7:E7"/>
    <mergeCell ref="D9:E9"/>
    <mergeCell ref="D8:J8"/>
    <mergeCell ref="D10:J10"/>
    <mergeCell ref="A1:J1"/>
    <mergeCell ref="A2:J2"/>
    <mergeCell ref="B7:C7"/>
    <mergeCell ref="B8:C8"/>
    <mergeCell ref="B9:C9"/>
    <mergeCell ref="B10:C10"/>
  </mergeCells>
  <pageMargins left="0.7" right="0.7" top="0.75" bottom="0.75" header="0.3" footer="0.3"/>
  <pageSetup paperSize="9" scale="75" orientation="landscape" r:id="rId1"/>
  <ignoredErrors>
    <ignoredError sqref="D7 D9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Layout" zoomScaleNormal="100" workbookViewId="0">
      <selection activeCell="G14" sqref="G14"/>
    </sheetView>
  </sheetViews>
  <sheetFormatPr defaultRowHeight="15"/>
  <cols>
    <col min="1" max="1" width="4.28515625" customWidth="1"/>
    <col min="2" max="2" width="48.28515625" customWidth="1"/>
    <col min="4" max="4" width="7.7109375" customWidth="1"/>
    <col min="5" max="6" width="13.7109375" customWidth="1"/>
    <col min="7" max="8" width="13.5703125" customWidth="1"/>
    <col min="9" max="9" width="9.85546875" customWidth="1"/>
    <col min="10" max="10" width="40.140625" customWidth="1"/>
  </cols>
  <sheetData>
    <row r="1" spans="1:10">
      <c r="A1" s="259" t="s">
        <v>211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>
      <c r="A2" s="260" t="s">
        <v>212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68.75">
      <c r="A3" s="210" t="s">
        <v>0</v>
      </c>
      <c r="B3" s="211" t="s">
        <v>1</v>
      </c>
      <c r="C3" s="212" t="s">
        <v>2</v>
      </c>
      <c r="D3" s="213" t="s">
        <v>3</v>
      </c>
      <c r="E3" s="214" t="s">
        <v>4</v>
      </c>
      <c r="F3" s="214" t="s">
        <v>5</v>
      </c>
      <c r="G3" s="214" t="s">
        <v>6</v>
      </c>
      <c r="H3" s="214" t="s">
        <v>105</v>
      </c>
      <c r="I3" s="214" t="s">
        <v>7</v>
      </c>
      <c r="J3" s="212" t="s">
        <v>186</v>
      </c>
    </row>
    <row r="4" spans="1:10" ht="145.5" customHeight="1">
      <c r="A4" s="215" t="s">
        <v>8</v>
      </c>
      <c r="B4" s="215" t="s">
        <v>213</v>
      </c>
      <c r="C4" s="216" t="s">
        <v>214</v>
      </c>
      <c r="D4" s="217">
        <v>750</v>
      </c>
      <c r="E4" s="218"/>
      <c r="F4" s="219"/>
      <c r="G4" s="228">
        <v>299.16000000000003</v>
      </c>
      <c r="H4" s="220">
        <f>D4*G4</f>
        <v>224370.00000000003</v>
      </c>
      <c r="I4" s="221">
        <v>0.08</v>
      </c>
      <c r="J4" s="227" t="s">
        <v>228</v>
      </c>
    </row>
    <row r="5" spans="1:10">
      <c r="A5" s="222"/>
      <c r="B5" s="223" t="s">
        <v>10</v>
      </c>
      <c r="C5" s="224" t="s">
        <v>12</v>
      </c>
      <c r="D5" s="224" t="s">
        <v>12</v>
      </c>
      <c r="E5" s="224" t="s">
        <v>12</v>
      </c>
      <c r="F5" s="225"/>
      <c r="G5" s="224" t="s">
        <v>12</v>
      </c>
      <c r="H5" s="239">
        <f>SUM(H4)</f>
        <v>224370.00000000003</v>
      </c>
      <c r="I5" s="226" t="s">
        <v>12</v>
      </c>
      <c r="J5" s="226" t="s">
        <v>12</v>
      </c>
    </row>
    <row r="7" spans="1:10">
      <c r="B7" s="23" t="s">
        <v>63</v>
      </c>
      <c r="C7" s="257">
        <f>H5</f>
        <v>224370.00000000003</v>
      </c>
      <c r="D7" s="258"/>
      <c r="E7" s="237"/>
      <c r="F7" s="237"/>
      <c r="G7" s="238"/>
      <c r="H7" s="238"/>
      <c r="I7" s="238"/>
      <c r="J7" s="238"/>
    </row>
    <row r="8" spans="1:10">
      <c r="B8" s="23" t="s">
        <v>28</v>
      </c>
      <c r="C8" s="258" t="s">
        <v>226</v>
      </c>
      <c r="D8" s="258"/>
      <c r="E8" s="258"/>
      <c r="F8" s="258"/>
      <c r="G8" s="258"/>
      <c r="H8" s="258"/>
      <c r="I8" s="258"/>
      <c r="J8" s="258"/>
    </row>
    <row r="9" spans="1:10">
      <c r="B9" s="23" t="s">
        <v>18</v>
      </c>
      <c r="C9" s="257">
        <f>C7/1.08</f>
        <v>207750</v>
      </c>
      <c r="D9" s="258"/>
      <c r="E9" s="237"/>
      <c r="F9" s="237"/>
      <c r="G9" s="238"/>
      <c r="H9" s="238"/>
      <c r="I9" s="238"/>
      <c r="J9" s="238"/>
    </row>
    <row r="10" spans="1:10">
      <c r="B10" s="23" t="s">
        <v>28</v>
      </c>
      <c r="C10" s="258" t="s">
        <v>227</v>
      </c>
      <c r="D10" s="258"/>
      <c r="E10" s="258"/>
      <c r="F10" s="258"/>
      <c r="G10" s="258"/>
      <c r="H10" s="258"/>
      <c r="I10" s="258"/>
      <c r="J10" s="258"/>
    </row>
  </sheetData>
  <mergeCells count="6">
    <mergeCell ref="C10:J10"/>
    <mergeCell ref="A1:J1"/>
    <mergeCell ref="A2:J2"/>
    <mergeCell ref="C7:D7"/>
    <mergeCell ref="C8:J8"/>
    <mergeCell ref="C9:D9"/>
  </mergeCells>
  <pageMargins left="0.7" right="0.7" top="0.75" bottom="0.75" header="0.3" footer="0.3"/>
  <pageSetup paperSize="9" scale="75" orientation="landscape" r:id="rId1"/>
  <ignoredErrors>
    <ignoredError sqref="C7 C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Layout" topLeftCell="A4" zoomScaleNormal="100" workbookViewId="0">
      <selection activeCell="D17" sqref="D17"/>
    </sheetView>
  </sheetViews>
  <sheetFormatPr defaultRowHeight="15"/>
  <cols>
    <col min="1" max="1" width="5.42578125" customWidth="1"/>
    <col min="2" max="2" width="39.28515625" customWidth="1"/>
    <col min="4" max="4" width="8" customWidth="1"/>
    <col min="5" max="5" width="12.5703125" customWidth="1"/>
    <col min="6" max="6" width="14.42578125" customWidth="1"/>
    <col min="7" max="7" width="13.42578125" customWidth="1"/>
    <col min="8" max="8" width="15.85546875" customWidth="1"/>
    <col min="9" max="9" width="14.85546875" customWidth="1"/>
    <col min="10" max="10" width="36.7109375" customWidth="1"/>
  </cols>
  <sheetData>
    <row r="1" spans="1:10">
      <c r="A1" s="245" t="s">
        <v>32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>
      <c r="A2" s="251" t="s">
        <v>33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>
      <c r="A3" s="252" t="s">
        <v>34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>
      <c r="A4" s="253" t="s">
        <v>35</v>
      </c>
      <c r="B4" s="253"/>
      <c r="C4" s="253"/>
      <c r="D4" s="253"/>
      <c r="E4" s="253"/>
      <c r="F4" s="253"/>
      <c r="G4" s="253"/>
      <c r="H4" s="253"/>
      <c r="I4" s="253"/>
      <c r="J4" s="253"/>
    </row>
    <row r="5" spans="1:10" ht="114.75" customHeight="1">
      <c r="A5" s="58" t="s">
        <v>36</v>
      </c>
      <c r="B5" s="58" t="s">
        <v>1</v>
      </c>
      <c r="C5" s="59" t="s">
        <v>2</v>
      </c>
      <c r="D5" s="60" t="s">
        <v>3</v>
      </c>
      <c r="E5" s="61" t="s">
        <v>4</v>
      </c>
      <c r="F5" s="61" t="s">
        <v>5</v>
      </c>
      <c r="G5" s="61" t="s">
        <v>6</v>
      </c>
      <c r="H5" s="61" t="s">
        <v>25</v>
      </c>
      <c r="I5" s="61" t="s">
        <v>7</v>
      </c>
      <c r="J5" s="59" t="s">
        <v>26</v>
      </c>
    </row>
    <row r="6" spans="1:10" ht="79.5" customHeight="1">
      <c r="A6" s="50" t="s">
        <v>8</v>
      </c>
      <c r="B6" s="56" t="s">
        <v>37</v>
      </c>
      <c r="C6" s="50" t="s">
        <v>9</v>
      </c>
      <c r="D6" s="67">
        <v>150</v>
      </c>
      <c r="E6" s="62"/>
      <c r="F6" s="48"/>
      <c r="G6" s="66">
        <v>102.06</v>
      </c>
      <c r="H6" s="57">
        <f>D6*G6</f>
        <v>15309</v>
      </c>
      <c r="I6" s="63">
        <v>0.08</v>
      </c>
      <c r="J6" s="1" t="s">
        <v>40</v>
      </c>
    </row>
    <row r="7" spans="1:10" ht="82.5" customHeight="1">
      <c r="A7" s="50" t="s">
        <v>38</v>
      </c>
      <c r="B7" s="56" t="s">
        <v>39</v>
      </c>
      <c r="C7" s="50" t="s">
        <v>9</v>
      </c>
      <c r="D7" s="68">
        <v>3700</v>
      </c>
      <c r="E7" s="64"/>
      <c r="F7" s="48"/>
      <c r="G7" s="69">
        <v>306.18</v>
      </c>
      <c r="H7" s="57">
        <f>D7*G7</f>
        <v>1132866</v>
      </c>
      <c r="I7" s="65">
        <v>0.08</v>
      </c>
      <c r="J7" s="70" t="s">
        <v>41</v>
      </c>
    </row>
    <row r="8" spans="1:10">
      <c r="A8" s="53"/>
      <c r="B8" s="51" t="s">
        <v>10</v>
      </c>
      <c r="C8" s="51" t="s">
        <v>12</v>
      </c>
      <c r="D8" s="54" t="s">
        <v>11</v>
      </c>
      <c r="E8" s="52" t="s">
        <v>12</v>
      </c>
      <c r="F8" s="49"/>
      <c r="G8" s="52" t="s">
        <v>12</v>
      </c>
      <c r="H8" s="46">
        <f>SUM(H6:H7)</f>
        <v>1148175</v>
      </c>
      <c r="I8" s="55" t="s">
        <v>12</v>
      </c>
      <c r="J8" s="55" t="s">
        <v>12</v>
      </c>
    </row>
    <row r="10" spans="1:10">
      <c r="A10" s="47"/>
      <c r="B10" s="23" t="s">
        <v>16</v>
      </c>
      <c r="C10" s="250">
        <f>H8</f>
        <v>1148175</v>
      </c>
      <c r="D10" s="249"/>
      <c r="E10" s="23"/>
      <c r="F10" s="23"/>
      <c r="G10" s="47"/>
      <c r="H10" s="47"/>
      <c r="I10" s="47"/>
      <c r="J10" s="47"/>
    </row>
    <row r="11" spans="1:10">
      <c r="A11" s="47"/>
      <c r="B11" s="23" t="s">
        <v>28</v>
      </c>
      <c r="C11" s="249" t="s">
        <v>42</v>
      </c>
      <c r="D11" s="249"/>
      <c r="E11" s="249"/>
      <c r="F11" s="249"/>
      <c r="G11" s="249"/>
      <c r="H11" s="249"/>
      <c r="I11" s="249"/>
      <c r="J11" s="249"/>
    </row>
    <row r="12" spans="1:10">
      <c r="A12" s="47"/>
      <c r="B12" s="23" t="s">
        <v>18</v>
      </c>
      <c r="C12" s="250">
        <f>ROUND(C10/1.08,2)</f>
        <v>1063125</v>
      </c>
      <c r="D12" s="249"/>
      <c r="E12" s="23"/>
      <c r="F12" s="23"/>
      <c r="G12" s="47"/>
      <c r="H12" s="47"/>
      <c r="I12" s="47"/>
      <c r="J12" s="47"/>
    </row>
    <row r="13" spans="1:10">
      <c r="A13" s="47"/>
      <c r="B13" s="23" t="s">
        <v>28</v>
      </c>
      <c r="C13" s="249" t="s">
        <v>43</v>
      </c>
      <c r="D13" s="249"/>
      <c r="E13" s="249"/>
      <c r="F13" s="249"/>
      <c r="G13" s="249"/>
      <c r="H13" s="249"/>
      <c r="I13" s="249"/>
      <c r="J13" s="249"/>
    </row>
  </sheetData>
  <mergeCells count="8">
    <mergeCell ref="C11:J11"/>
    <mergeCell ref="C12:D12"/>
    <mergeCell ref="C13:J13"/>
    <mergeCell ref="A1:J1"/>
    <mergeCell ref="A2:J2"/>
    <mergeCell ref="A3:J3"/>
    <mergeCell ref="A4:J4"/>
    <mergeCell ref="C10:D10"/>
  </mergeCells>
  <pageMargins left="0.7" right="0.7" top="0.75" bottom="0.75" header="0.3" footer="0.3"/>
  <pageSetup paperSize="9" scale="75" orientation="landscape" r:id="rId1"/>
  <ignoredErrors>
    <ignoredError sqref="C10 C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Layout" topLeftCell="A4" zoomScaleNormal="100" workbookViewId="0">
      <selection activeCell="F9" sqref="F9"/>
    </sheetView>
  </sheetViews>
  <sheetFormatPr defaultRowHeight="15"/>
  <cols>
    <col min="2" max="2" width="31.85546875" customWidth="1"/>
    <col min="4" max="4" width="8.140625" customWidth="1"/>
    <col min="5" max="5" width="16.28515625" customWidth="1"/>
    <col min="6" max="6" width="16.42578125" customWidth="1"/>
    <col min="7" max="7" width="12.5703125" customWidth="1"/>
    <col min="8" max="8" width="15" customWidth="1"/>
    <col min="9" max="9" width="17.28515625" customWidth="1"/>
    <col min="10" max="10" width="36.7109375" customWidth="1"/>
  </cols>
  <sheetData>
    <row r="1" spans="1:10">
      <c r="A1" s="245" t="s">
        <v>44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>
      <c r="A2" s="246" t="s">
        <v>45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>
      <c r="A3" s="246" t="s">
        <v>34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10">
      <c r="A4" s="247" t="s">
        <v>46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ht="99" customHeight="1">
      <c r="A5" s="83" t="s">
        <v>0</v>
      </c>
      <c r="B5" s="83" t="s">
        <v>1</v>
      </c>
      <c r="C5" s="84" t="s">
        <v>2</v>
      </c>
      <c r="D5" s="85" t="s">
        <v>3</v>
      </c>
      <c r="E5" s="86" t="s">
        <v>4</v>
      </c>
      <c r="F5" s="86" t="s">
        <v>5</v>
      </c>
      <c r="G5" s="86" t="s">
        <v>6</v>
      </c>
      <c r="H5" s="86" t="s">
        <v>25</v>
      </c>
      <c r="I5" s="86" t="s">
        <v>7</v>
      </c>
      <c r="J5" s="84" t="s">
        <v>26</v>
      </c>
    </row>
    <row r="6" spans="1:10" ht="58.5" customHeight="1">
      <c r="A6" s="75" t="s">
        <v>8</v>
      </c>
      <c r="B6" s="76" t="s">
        <v>47</v>
      </c>
      <c r="C6" s="74" t="s">
        <v>9</v>
      </c>
      <c r="D6" s="91">
        <v>60</v>
      </c>
      <c r="E6" s="87"/>
      <c r="F6" s="72"/>
      <c r="G6" s="90">
        <v>13616.86</v>
      </c>
      <c r="H6" s="82">
        <f>D6*G6</f>
        <v>817011.60000000009</v>
      </c>
      <c r="I6" s="88">
        <v>0.08</v>
      </c>
      <c r="J6" s="70" t="s">
        <v>53</v>
      </c>
    </row>
    <row r="7" spans="1:10" ht="58.5" customHeight="1">
      <c r="A7" s="75" t="s">
        <v>38</v>
      </c>
      <c r="B7" s="76" t="s">
        <v>48</v>
      </c>
      <c r="C7" s="74" t="s">
        <v>9</v>
      </c>
      <c r="D7" s="91">
        <v>70</v>
      </c>
      <c r="E7" s="89"/>
      <c r="F7" s="72"/>
      <c r="G7" s="69">
        <v>14276.96</v>
      </c>
      <c r="H7" s="82">
        <f>D7*G7</f>
        <v>999387.2</v>
      </c>
      <c r="I7" s="88">
        <v>0.08</v>
      </c>
      <c r="J7" s="70" t="s">
        <v>54</v>
      </c>
    </row>
    <row r="8" spans="1:10" ht="58.5" customHeight="1">
      <c r="A8" s="75" t="s">
        <v>49</v>
      </c>
      <c r="B8" s="76" t="s">
        <v>50</v>
      </c>
      <c r="C8" s="74" t="s">
        <v>9</v>
      </c>
      <c r="D8" s="91">
        <v>110</v>
      </c>
      <c r="E8" s="89"/>
      <c r="F8" s="72"/>
      <c r="G8" s="69">
        <v>15059.12</v>
      </c>
      <c r="H8" s="82">
        <f>D8*G8</f>
        <v>1656503.2000000002</v>
      </c>
      <c r="I8" s="88">
        <v>0.08</v>
      </c>
      <c r="J8" s="70" t="s">
        <v>55</v>
      </c>
    </row>
    <row r="9" spans="1:10" ht="58.5" customHeight="1">
      <c r="A9" s="75" t="s">
        <v>51</v>
      </c>
      <c r="B9" s="76" t="s">
        <v>52</v>
      </c>
      <c r="C9" s="74" t="s">
        <v>9</v>
      </c>
      <c r="D9" s="91">
        <v>500</v>
      </c>
      <c r="E9" s="89"/>
      <c r="F9" s="72"/>
      <c r="G9" s="69">
        <v>16564.759999999998</v>
      </c>
      <c r="H9" s="82">
        <f>D9*G9</f>
        <v>8282379.9999999991</v>
      </c>
      <c r="I9" s="88">
        <v>0.08</v>
      </c>
      <c r="J9" s="70" t="s">
        <v>56</v>
      </c>
    </row>
    <row r="10" spans="1:10">
      <c r="A10" s="79"/>
      <c r="B10" s="77" t="s">
        <v>10</v>
      </c>
      <c r="C10" s="78" t="s">
        <v>12</v>
      </c>
      <c r="D10" s="80" t="s">
        <v>11</v>
      </c>
      <c r="E10" s="78" t="s">
        <v>12</v>
      </c>
      <c r="F10" s="73"/>
      <c r="G10" s="78"/>
      <c r="H10" s="46">
        <f>SUM(H6:H9)</f>
        <v>11755282</v>
      </c>
      <c r="I10" s="81" t="s">
        <v>12</v>
      </c>
      <c r="J10" s="81" t="s">
        <v>12</v>
      </c>
    </row>
    <row r="12" spans="1:10">
      <c r="A12" s="71"/>
      <c r="B12" s="242" t="s">
        <v>16</v>
      </c>
      <c r="C12" s="242"/>
      <c r="D12" s="250">
        <f>H10</f>
        <v>11755282</v>
      </c>
      <c r="E12" s="249"/>
      <c r="F12" s="23"/>
      <c r="G12" s="71"/>
      <c r="H12" s="71"/>
      <c r="I12" s="71"/>
      <c r="J12" s="71"/>
    </row>
    <row r="13" spans="1:10">
      <c r="A13" s="71"/>
      <c r="B13" s="242" t="s">
        <v>17</v>
      </c>
      <c r="C13" s="242"/>
      <c r="D13" s="249" t="s">
        <v>219</v>
      </c>
      <c r="E13" s="249"/>
      <c r="F13" s="249"/>
      <c r="G13" s="249"/>
      <c r="H13" s="249"/>
      <c r="I13" s="249"/>
      <c r="J13" s="249"/>
    </row>
    <row r="14" spans="1:10">
      <c r="A14" s="71"/>
      <c r="B14" s="242" t="s">
        <v>29</v>
      </c>
      <c r="C14" s="242"/>
      <c r="D14" s="250">
        <f>ROUND(D12/1.08,2)</f>
        <v>10884520.369999999</v>
      </c>
      <c r="E14" s="249"/>
      <c r="F14" s="23"/>
      <c r="G14" s="71"/>
      <c r="H14" s="71"/>
      <c r="I14" s="71"/>
      <c r="J14" s="71"/>
    </row>
    <row r="15" spans="1:10">
      <c r="A15" s="71"/>
      <c r="B15" s="242" t="s">
        <v>17</v>
      </c>
      <c r="C15" s="242"/>
      <c r="D15" s="249" t="s">
        <v>57</v>
      </c>
      <c r="E15" s="249"/>
      <c r="F15" s="249"/>
      <c r="G15" s="249"/>
      <c r="H15" s="249"/>
      <c r="I15" s="249"/>
      <c r="J15" s="249"/>
    </row>
  </sheetData>
  <mergeCells count="12">
    <mergeCell ref="B13:C13"/>
    <mergeCell ref="B14:C14"/>
    <mergeCell ref="B15:C15"/>
    <mergeCell ref="D12:E12"/>
    <mergeCell ref="D14:E14"/>
    <mergeCell ref="D13:J13"/>
    <mergeCell ref="D15:J15"/>
    <mergeCell ref="A1:J1"/>
    <mergeCell ref="A2:J2"/>
    <mergeCell ref="A3:J3"/>
    <mergeCell ref="A4:J4"/>
    <mergeCell ref="B12:C12"/>
  </mergeCells>
  <pageMargins left="0.7" right="0.55833333333333335" top="0.75" bottom="0.75" header="0.3" footer="0.3"/>
  <pageSetup paperSize="9" scale="75" orientation="landscape" r:id="rId1"/>
  <ignoredErrors>
    <ignoredError sqref="D12 D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Layout" topLeftCell="A4" zoomScaleNormal="100" workbookViewId="0">
      <selection activeCell="D10" sqref="D10:E10"/>
    </sheetView>
  </sheetViews>
  <sheetFormatPr defaultRowHeight="15"/>
  <cols>
    <col min="1" max="1" width="4.140625" customWidth="1"/>
    <col min="2" max="2" width="21.85546875" customWidth="1"/>
    <col min="3" max="3" width="11.28515625" customWidth="1"/>
    <col min="4" max="4" width="6.42578125" customWidth="1"/>
    <col min="5" max="5" width="13.28515625" customWidth="1"/>
    <col min="6" max="6" width="19" customWidth="1"/>
    <col min="7" max="7" width="12.85546875" customWidth="1"/>
    <col min="8" max="8" width="17.42578125" customWidth="1"/>
    <col min="9" max="9" width="15.7109375" customWidth="1"/>
    <col min="10" max="10" width="47.28515625" customWidth="1"/>
  </cols>
  <sheetData>
    <row r="1" spans="1:10">
      <c r="A1" s="245" t="s">
        <v>58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>
      <c r="A2" s="246" t="s">
        <v>59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>
      <c r="A3" s="247" t="s">
        <v>60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s="112" customFormat="1" ht="101.25">
      <c r="A4" s="104" t="s">
        <v>0</v>
      </c>
      <c r="B4" s="104" t="s">
        <v>1</v>
      </c>
      <c r="C4" s="105" t="s">
        <v>2</v>
      </c>
      <c r="D4" s="106" t="s">
        <v>3</v>
      </c>
      <c r="E4" s="107" t="s">
        <v>4</v>
      </c>
      <c r="F4" s="107" t="s">
        <v>5</v>
      </c>
      <c r="G4" s="107" t="s">
        <v>6</v>
      </c>
      <c r="H4" s="107" t="s">
        <v>25</v>
      </c>
      <c r="I4" s="107" t="s">
        <v>7</v>
      </c>
      <c r="J4" s="105" t="s">
        <v>26</v>
      </c>
    </row>
    <row r="5" spans="1:10" ht="82.5" customHeight="1">
      <c r="A5" s="96" t="s">
        <v>8</v>
      </c>
      <c r="B5" s="97" t="s">
        <v>61</v>
      </c>
      <c r="C5" s="95" t="s">
        <v>9</v>
      </c>
      <c r="D5" s="111">
        <v>250</v>
      </c>
      <c r="E5" s="108"/>
      <c r="F5" s="93"/>
      <c r="G5" s="110">
        <v>6500</v>
      </c>
      <c r="H5" s="103">
        <f>D5*G5</f>
        <v>1625000</v>
      </c>
      <c r="I5" s="109">
        <v>0.08</v>
      </c>
      <c r="J5" s="1" t="s">
        <v>62</v>
      </c>
    </row>
    <row r="6" spans="1:10">
      <c r="A6" s="100"/>
      <c r="B6" s="98" t="s">
        <v>10</v>
      </c>
      <c r="C6" s="99" t="s">
        <v>12</v>
      </c>
      <c r="D6" s="101" t="s">
        <v>11</v>
      </c>
      <c r="E6" s="99" t="s">
        <v>12</v>
      </c>
      <c r="F6" s="94"/>
      <c r="G6" s="99" t="s">
        <v>12</v>
      </c>
      <c r="H6" s="46">
        <f>H5</f>
        <v>1625000</v>
      </c>
      <c r="I6" s="102" t="s">
        <v>12</v>
      </c>
      <c r="J6" s="102" t="s">
        <v>12</v>
      </c>
    </row>
    <row r="8" spans="1:10">
      <c r="A8" s="92"/>
      <c r="B8" s="242" t="s">
        <v>63</v>
      </c>
      <c r="C8" s="242"/>
      <c r="D8" s="250">
        <f>H6</f>
        <v>1625000</v>
      </c>
      <c r="E8" s="249"/>
      <c r="F8" s="23"/>
      <c r="G8" s="92"/>
      <c r="H8" s="92"/>
      <c r="I8" s="92"/>
      <c r="J8" s="92"/>
    </row>
    <row r="9" spans="1:10">
      <c r="A9" s="92"/>
      <c r="B9" s="242" t="s">
        <v>17</v>
      </c>
      <c r="C9" s="242"/>
      <c r="D9" s="249" t="s">
        <v>76</v>
      </c>
      <c r="E9" s="249"/>
      <c r="F9" s="249"/>
      <c r="G9" s="249"/>
      <c r="H9" s="249"/>
      <c r="I9" s="249"/>
      <c r="J9" s="249"/>
    </row>
    <row r="10" spans="1:10">
      <c r="A10" s="92"/>
      <c r="B10" s="242" t="s">
        <v>29</v>
      </c>
      <c r="C10" s="242"/>
      <c r="D10" s="250">
        <f>ROUND(D8/1.08,2)</f>
        <v>1504629.63</v>
      </c>
      <c r="E10" s="249"/>
      <c r="F10" s="23"/>
      <c r="G10" s="92"/>
      <c r="H10" s="92"/>
      <c r="I10" s="92"/>
      <c r="J10" s="92"/>
    </row>
    <row r="11" spans="1:10">
      <c r="A11" s="92"/>
      <c r="B11" s="242" t="s">
        <v>17</v>
      </c>
      <c r="C11" s="242"/>
      <c r="D11" s="249" t="s">
        <v>220</v>
      </c>
      <c r="E11" s="249"/>
      <c r="F11" s="249"/>
      <c r="G11" s="249"/>
      <c r="H11" s="249"/>
      <c r="I11" s="249"/>
      <c r="J11" s="249"/>
    </row>
  </sheetData>
  <mergeCells count="11">
    <mergeCell ref="A1:J1"/>
    <mergeCell ref="A2:J2"/>
    <mergeCell ref="A3:J3"/>
    <mergeCell ref="B8:C8"/>
    <mergeCell ref="B9:C9"/>
    <mergeCell ref="B10:C10"/>
    <mergeCell ref="B11:C11"/>
    <mergeCell ref="D8:E8"/>
    <mergeCell ref="D10:E10"/>
    <mergeCell ref="D9:J9"/>
    <mergeCell ref="D11:J11"/>
  </mergeCells>
  <pageMargins left="0.7" right="0.7" top="0.75" bottom="0.75" header="0.3" footer="0.3"/>
  <pageSetup paperSize="9" scale="75" orientation="landscape" r:id="rId1"/>
  <ignoredErrors>
    <ignoredError sqref="D8 D1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Layout" topLeftCell="A4" zoomScaleNormal="100" workbookViewId="0">
      <selection activeCell="E13" sqref="E13"/>
    </sheetView>
  </sheetViews>
  <sheetFormatPr defaultRowHeight="15"/>
  <cols>
    <col min="1" max="1" width="6" customWidth="1"/>
    <col min="2" max="2" width="34.28515625" customWidth="1"/>
    <col min="3" max="3" width="9.42578125" customWidth="1"/>
    <col min="4" max="4" width="6.85546875" customWidth="1"/>
    <col min="5" max="5" width="15.28515625" customWidth="1"/>
    <col min="6" max="6" width="15.5703125" customWidth="1"/>
    <col min="7" max="7" width="12.140625" customWidth="1"/>
    <col min="8" max="8" width="15" customWidth="1"/>
    <col min="9" max="9" width="17.7109375" customWidth="1"/>
    <col min="10" max="10" width="37.7109375" customWidth="1"/>
  </cols>
  <sheetData>
    <row r="1" spans="1:10">
      <c r="A1" s="245" t="s">
        <v>64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>
      <c r="A2" s="246" t="s">
        <v>65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>
      <c r="A3" s="247" t="s">
        <v>66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ht="108.75" customHeight="1">
      <c r="A4" s="124" t="s">
        <v>0</v>
      </c>
      <c r="B4" s="124" t="s">
        <v>1</v>
      </c>
      <c r="C4" s="125" t="s">
        <v>2</v>
      </c>
      <c r="D4" s="126" t="s">
        <v>3</v>
      </c>
      <c r="E4" s="127" t="s">
        <v>4</v>
      </c>
      <c r="F4" s="127" t="s">
        <v>5</v>
      </c>
      <c r="G4" s="127" t="s">
        <v>6</v>
      </c>
      <c r="H4" s="127" t="s">
        <v>25</v>
      </c>
      <c r="I4" s="127" t="s">
        <v>68</v>
      </c>
      <c r="J4" s="125" t="s">
        <v>26</v>
      </c>
    </row>
    <row r="5" spans="1:10" ht="117.75" customHeight="1">
      <c r="A5" s="117" t="s">
        <v>8</v>
      </c>
      <c r="B5" s="118" t="s">
        <v>67</v>
      </c>
      <c r="C5" s="116" t="s">
        <v>9</v>
      </c>
      <c r="D5" s="131">
        <v>700</v>
      </c>
      <c r="E5" s="128"/>
      <c r="F5" s="114"/>
      <c r="G5" s="130">
        <v>930.85</v>
      </c>
      <c r="H5" s="123">
        <f>D5*G5</f>
        <v>651595</v>
      </c>
      <c r="I5" s="129">
        <v>0.08</v>
      </c>
      <c r="J5" s="1" t="s">
        <v>69</v>
      </c>
    </row>
    <row r="6" spans="1:10">
      <c r="A6" s="121"/>
      <c r="B6" s="119" t="s">
        <v>10</v>
      </c>
      <c r="C6" s="120" t="s">
        <v>12</v>
      </c>
      <c r="D6" s="120" t="s">
        <v>12</v>
      </c>
      <c r="E6" s="120" t="s">
        <v>12</v>
      </c>
      <c r="F6" s="115"/>
      <c r="G6" s="120" t="s">
        <v>12</v>
      </c>
      <c r="H6" s="46">
        <f>H5</f>
        <v>651595</v>
      </c>
      <c r="I6" s="122" t="s">
        <v>12</v>
      </c>
      <c r="J6" s="122" t="s">
        <v>12</v>
      </c>
    </row>
    <row r="8" spans="1:10">
      <c r="A8" s="113"/>
      <c r="B8" s="23" t="s">
        <v>16</v>
      </c>
      <c r="C8" s="250">
        <f>H6</f>
        <v>651595</v>
      </c>
      <c r="D8" s="249"/>
      <c r="E8" s="23"/>
      <c r="F8" s="23"/>
      <c r="G8" s="113"/>
      <c r="H8" s="113"/>
      <c r="I8" s="113"/>
      <c r="J8" s="113"/>
    </row>
    <row r="9" spans="1:10">
      <c r="A9" s="113"/>
      <c r="B9" s="23" t="s">
        <v>17</v>
      </c>
      <c r="C9" s="249" t="s">
        <v>221</v>
      </c>
      <c r="D9" s="249"/>
      <c r="E9" s="249"/>
      <c r="F9" s="249"/>
      <c r="G9" s="249"/>
      <c r="H9" s="249"/>
      <c r="I9" s="249"/>
      <c r="J9" s="249"/>
    </row>
    <row r="10" spans="1:10">
      <c r="A10" s="113"/>
      <c r="B10" s="23" t="s">
        <v>18</v>
      </c>
      <c r="C10" s="250">
        <f>ROUND(C8/1.08,2)</f>
        <v>603328.69999999995</v>
      </c>
      <c r="D10" s="249"/>
      <c r="E10" s="23"/>
      <c r="F10" s="23"/>
      <c r="G10" s="113"/>
      <c r="H10" s="113"/>
      <c r="I10" s="113"/>
      <c r="J10" s="113"/>
    </row>
    <row r="11" spans="1:10">
      <c r="A11" s="113"/>
      <c r="B11" s="23" t="s">
        <v>28</v>
      </c>
      <c r="C11" s="249" t="s">
        <v>70</v>
      </c>
      <c r="D11" s="249"/>
      <c r="E11" s="249"/>
      <c r="F11" s="249"/>
      <c r="G11" s="249"/>
      <c r="H11" s="249"/>
      <c r="I11" s="249"/>
      <c r="J11" s="249"/>
    </row>
  </sheetData>
  <mergeCells count="7">
    <mergeCell ref="C10:D10"/>
    <mergeCell ref="C9:J9"/>
    <mergeCell ref="C11:J11"/>
    <mergeCell ref="A1:J1"/>
    <mergeCell ref="A2:J2"/>
    <mergeCell ref="A3:J3"/>
    <mergeCell ref="C8:D8"/>
  </mergeCells>
  <pageMargins left="0.7" right="0.7" top="0.75" bottom="0.75" header="0.3" footer="0.3"/>
  <pageSetup paperSize="9" scale="75" orientation="landscape" r:id="rId1"/>
  <ignoredErrors>
    <ignoredError sqref="C8 C1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Layout" topLeftCell="A4" zoomScaleNormal="100" workbookViewId="0">
      <selection activeCell="F14" sqref="F14"/>
    </sheetView>
  </sheetViews>
  <sheetFormatPr defaultRowHeight="15"/>
  <cols>
    <col min="1" max="1" width="5.5703125" customWidth="1"/>
    <col min="2" max="2" width="26.5703125" customWidth="1"/>
    <col min="4" max="4" width="6.85546875" customWidth="1"/>
    <col min="5" max="5" width="17.85546875" customWidth="1"/>
    <col min="6" max="6" width="16" customWidth="1"/>
    <col min="7" max="7" width="15" customWidth="1"/>
    <col min="8" max="8" width="15.5703125" customWidth="1"/>
    <col min="9" max="9" width="17" customWidth="1"/>
    <col min="10" max="10" width="39.42578125" customWidth="1"/>
  </cols>
  <sheetData>
    <row r="1" spans="1:10">
      <c r="A1" s="245" t="s">
        <v>71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>
      <c r="A2" s="246" t="s">
        <v>72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>
      <c r="A3" s="247" t="s">
        <v>73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s="2" customFormat="1" ht="135" customHeight="1">
      <c r="A4" s="143" t="s">
        <v>0</v>
      </c>
      <c r="B4" s="143" t="s">
        <v>1</v>
      </c>
      <c r="C4" s="144" t="s">
        <v>2</v>
      </c>
      <c r="D4" s="145" t="s">
        <v>3</v>
      </c>
      <c r="E4" s="146" t="s">
        <v>4</v>
      </c>
      <c r="F4" s="146" t="s">
        <v>5</v>
      </c>
      <c r="G4" s="146" t="s">
        <v>6</v>
      </c>
      <c r="H4" s="146" t="s">
        <v>15</v>
      </c>
      <c r="I4" s="146" t="s">
        <v>7</v>
      </c>
      <c r="J4" s="144" t="s">
        <v>26</v>
      </c>
    </row>
    <row r="5" spans="1:10" ht="97.5" customHeight="1">
      <c r="A5" s="136" t="s">
        <v>8</v>
      </c>
      <c r="B5" s="137" t="s">
        <v>74</v>
      </c>
      <c r="C5" s="135" t="s">
        <v>9</v>
      </c>
      <c r="D5" s="150">
        <v>150</v>
      </c>
      <c r="E5" s="147"/>
      <c r="F5" s="133"/>
      <c r="G5" s="149">
        <v>16416.689999999999</v>
      </c>
      <c r="H5" s="142">
        <f>D5*G5</f>
        <v>2462503.5</v>
      </c>
      <c r="I5" s="148">
        <v>0.08</v>
      </c>
      <c r="J5" s="1" t="s">
        <v>230</v>
      </c>
    </row>
    <row r="6" spans="1:10">
      <c r="A6" s="140"/>
      <c r="B6" s="138" t="s">
        <v>10</v>
      </c>
      <c r="C6" s="139" t="s">
        <v>12</v>
      </c>
      <c r="D6" s="139" t="s">
        <v>12</v>
      </c>
      <c r="E6" s="139" t="s">
        <v>12</v>
      </c>
      <c r="F6" s="134"/>
      <c r="G6" s="139" t="s">
        <v>12</v>
      </c>
      <c r="H6" s="46">
        <f>H5</f>
        <v>2462503.5</v>
      </c>
      <c r="I6" s="141" t="s">
        <v>12</v>
      </c>
      <c r="J6" s="141" t="s">
        <v>12</v>
      </c>
    </row>
    <row r="8" spans="1:10">
      <c r="A8" s="132"/>
      <c r="B8" s="242" t="s">
        <v>63</v>
      </c>
      <c r="C8" s="242"/>
      <c r="D8" s="250">
        <f>H5</f>
        <v>2462503.5</v>
      </c>
      <c r="E8" s="249"/>
      <c r="F8" s="23"/>
      <c r="G8" s="132"/>
      <c r="H8" s="132"/>
      <c r="I8" s="132"/>
      <c r="J8" s="132"/>
    </row>
    <row r="9" spans="1:10">
      <c r="A9" s="132"/>
      <c r="B9" s="242" t="s">
        <v>17</v>
      </c>
      <c r="C9" s="242"/>
      <c r="D9" s="249" t="s">
        <v>75</v>
      </c>
      <c r="E9" s="249"/>
      <c r="F9" s="249"/>
      <c r="G9" s="249"/>
      <c r="H9" s="249"/>
      <c r="I9" s="249"/>
      <c r="J9" s="249"/>
    </row>
    <row r="10" spans="1:10">
      <c r="A10" s="132"/>
      <c r="B10" s="242" t="s">
        <v>18</v>
      </c>
      <c r="C10" s="242"/>
      <c r="D10" s="250">
        <f>ROUND(D8/1.08,2)</f>
        <v>2280095.83</v>
      </c>
      <c r="E10" s="249"/>
      <c r="F10" s="23"/>
      <c r="G10" s="132"/>
      <c r="H10" s="132"/>
      <c r="I10" s="132"/>
      <c r="J10" s="132"/>
    </row>
    <row r="11" spans="1:10">
      <c r="A11" s="132"/>
      <c r="B11" s="242" t="s">
        <v>28</v>
      </c>
      <c r="C11" s="242"/>
      <c r="D11" s="249" t="s">
        <v>77</v>
      </c>
      <c r="E11" s="249"/>
      <c r="F11" s="249"/>
      <c r="G11" s="249"/>
      <c r="H11" s="249"/>
      <c r="I11" s="249"/>
      <c r="J11" s="249"/>
    </row>
  </sheetData>
  <mergeCells count="11">
    <mergeCell ref="D11:J11"/>
    <mergeCell ref="A1:J1"/>
    <mergeCell ref="A2:J2"/>
    <mergeCell ref="A3:J3"/>
    <mergeCell ref="B8:C8"/>
    <mergeCell ref="B9:C9"/>
    <mergeCell ref="B10:C10"/>
    <mergeCell ref="B11:C11"/>
    <mergeCell ref="D8:E8"/>
    <mergeCell ref="D10:E10"/>
    <mergeCell ref="D9:J9"/>
  </mergeCells>
  <pageMargins left="0.7" right="0.7" top="0.75" bottom="0.75" header="0.3" footer="0.3"/>
  <pageSetup paperSize="9" scale="75" orientation="landscape" r:id="rId1"/>
  <ignoredErrors>
    <ignoredError sqref="D8 D1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Layout" topLeftCell="A4" zoomScaleNormal="100" workbookViewId="0">
      <selection activeCell="C14" sqref="C14:J14"/>
    </sheetView>
  </sheetViews>
  <sheetFormatPr defaultRowHeight="15"/>
  <cols>
    <col min="1" max="1" width="6.140625" customWidth="1"/>
    <col min="2" max="2" width="33.140625" customWidth="1"/>
    <col min="3" max="3" width="10.140625" customWidth="1"/>
    <col min="4" max="4" width="8.28515625" customWidth="1"/>
    <col min="5" max="5" width="13.7109375" customWidth="1"/>
    <col min="6" max="6" width="16.140625" customWidth="1"/>
    <col min="7" max="7" width="13" customWidth="1"/>
    <col min="8" max="8" width="16.85546875" customWidth="1"/>
    <col min="9" max="9" width="17.28515625" customWidth="1"/>
    <col min="10" max="10" width="36.140625" customWidth="1"/>
  </cols>
  <sheetData>
    <row r="1" spans="1:10">
      <c r="A1" s="245" t="s">
        <v>78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>
      <c r="A2" s="246" t="s">
        <v>79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>
      <c r="A3" s="246" t="s">
        <v>34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10">
      <c r="A4" s="247" t="s">
        <v>80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ht="101.25">
      <c r="A5" s="163" t="s">
        <v>0</v>
      </c>
      <c r="B5" s="163" t="s">
        <v>1</v>
      </c>
      <c r="C5" s="164" t="s">
        <v>2</v>
      </c>
      <c r="D5" s="165" t="s">
        <v>3</v>
      </c>
      <c r="E5" s="166" t="s">
        <v>4</v>
      </c>
      <c r="F5" s="166" t="s">
        <v>5</v>
      </c>
      <c r="G5" s="166" t="s">
        <v>6</v>
      </c>
      <c r="H5" s="166" t="s">
        <v>25</v>
      </c>
      <c r="I5" s="166" t="s">
        <v>7</v>
      </c>
      <c r="J5" s="164" t="s">
        <v>26</v>
      </c>
    </row>
    <row r="6" spans="1:10" ht="49.5" customHeight="1">
      <c r="A6" s="156" t="s">
        <v>8</v>
      </c>
      <c r="B6" s="157" t="s">
        <v>81</v>
      </c>
      <c r="C6" s="155" t="s">
        <v>9</v>
      </c>
      <c r="D6" s="171">
        <v>5</v>
      </c>
      <c r="E6" s="167"/>
      <c r="F6" s="153"/>
      <c r="G6" s="170">
        <v>37074.239999999998</v>
      </c>
      <c r="H6" s="162">
        <f>D6*G6</f>
        <v>185371.19999999998</v>
      </c>
      <c r="I6" s="168">
        <v>0.08</v>
      </c>
      <c r="J6" s="1" t="s">
        <v>84</v>
      </c>
    </row>
    <row r="7" spans="1:10" ht="48.75" customHeight="1">
      <c r="A7" s="156" t="s">
        <v>38</v>
      </c>
      <c r="B7" s="157" t="s">
        <v>82</v>
      </c>
      <c r="C7" s="155" t="s">
        <v>9</v>
      </c>
      <c r="D7" s="171">
        <v>20</v>
      </c>
      <c r="E7" s="169"/>
      <c r="F7" s="153"/>
      <c r="G7" s="170">
        <v>37074.239999999998</v>
      </c>
      <c r="H7" s="162">
        <f>D7*G7</f>
        <v>741484.79999999993</v>
      </c>
      <c r="I7" s="168">
        <v>0.08</v>
      </c>
      <c r="J7" s="1" t="s">
        <v>85</v>
      </c>
    </row>
    <row r="8" spans="1:10" ht="58.5" customHeight="1">
      <c r="A8" s="156" t="s">
        <v>49</v>
      </c>
      <c r="B8" s="157" t="s">
        <v>83</v>
      </c>
      <c r="C8" s="155" t="s">
        <v>9</v>
      </c>
      <c r="D8" s="171">
        <v>100</v>
      </c>
      <c r="E8" s="169"/>
      <c r="F8" s="153"/>
      <c r="G8" s="170">
        <v>37074.239999999998</v>
      </c>
      <c r="H8" s="162">
        <f>D8*G8</f>
        <v>3707424</v>
      </c>
      <c r="I8" s="168">
        <v>0.08</v>
      </c>
      <c r="J8" s="1" t="s">
        <v>86</v>
      </c>
    </row>
    <row r="9" spans="1:10">
      <c r="A9" s="160"/>
      <c r="B9" s="158" t="s">
        <v>10</v>
      </c>
      <c r="C9" s="159" t="s">
        <v>12</v>
      </c>
      <c r="D9" s="159" t="s">
        <v>12</v>
      </c>
      <c r="E9" s="159" t="s">
        <v>12</v>
      </c>
      <c r="F9" s="154"/>
      <c r="G9" s="159" t="s">
        <v>12</v>
      </c>
      <c r="H9" s="151">
        <f>SUM(H6:H8)</f>
        <v>4634280</v>
      </c>
      <c r="I9" s="161" t="s">
        <v>12</v>
      </c>
      <c r="J9" s="161" t="s">
        <v>12</v>
      </c>
    </row>
    <row r="11" spans="1:10">
      <c r="A11" s="152"/>
      <c r="B11" s="23" t="s">
        <v>63</v>
      </c>
      <c r="C11" s="255">
        <f>H9</f>
        <v>4634280</v>
      </c>
      <c r="D11" s="256"/>
      <c r="E11" s="23"/>
      <c r="F11" s="23"/>
      <c r="G11" s="152"/>
      <c r="H11" s="152"/>
      <c r="I11" s="152"/>
      <c r="J11" s="152"/>
    </row>
    <row r="12" spans="1:10">
      <c r="A12" s="152"/>
      <c r="B12" s="23" t="s">
        <v>28</v>
      </c>
      <c r="C12" s="254" t="s">
        <v>87</v>
      </c>
      <c r="D12" s="254"/>
      <c r="E12" s="254"/>
      <c r="F12" s="254"/>
      <c r="G12" s="254"/>
      <c r="H12" s="254"/>
      <c r="I12" s="254"/>
      <c r="J12" s="254"/>
    </row>
    <row r="13" spans="1:10">
      <c r="A13" s="152"/>
      <c r="B13" s="23" t="s">
        <v>18</v>
      </c>
      <c r="C13" s="255">
        <f>ROUND(C11/1.08,2)</f>
        <v>4291000</v>
      </c>
      <c r="D13" s="256"/>
      <c r="E13" s="23"/>
      <c r="F13" s="23"/>
      <c r="G13" s="152"/>
      <c r="H13" s="152"/>
      <c r="I13" s="152"/>
      <c r="J13" s="152"/>
    </row>
    <row r="14" spans="1:10">
      <c r="A14" s="152"/>
      <c r="B14" s="23" t="s">
        <v>28</v>
      </c>
      <c r="C14" s="249" t="s">
        <v>88</v>
      </c>
      <c r="D14" s="249"/>
      <c r="E14" s="249"/>
      <c r="F14" s="249"/>
      <c r="G14" s="249"/>
      <c r="H14" s="249"/>
      <c r="I14" s="249"/>
      <c r="J14" s="249"/>
    </row>
  </sheetData>
  <mergeCells count="8">
    <mergeCell ref="C12:J12"/>
    <mergeCell ref="C13:D13"/>
    <mergeCell ref="C14:J14"/>
    <mergeCell ref="A1:J1"/>
    <mergeCell ref="A2:J2"/>
    <mergeCell ref="A3:J3"/>
    <mergeCell ref="A4:J4"/>
    <mergeCell ref="C11:D11"/>
  </mergeCells>
  <pageMargins left="0.7" right="0.7" top="0.75" bottom="0.75" header="0.3" footer="0.3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Layout" zoomScaleNormal="100" workbookViewId="0">
      <selection activeCell="C5" sqref="C5"/>
    </sheetView>
  </sheetViews>
  <sheetFormatPr defaultRowHeight="15"/>
  <cols>
    <col min="1" max="1" width="4.85546875" customWidth="1"/>
    <col min="2" max="2" width="33.7109375" customWidth="1"/>
    <col min="3" max="3" width="11" customWidth="1"/>
    <col min="4" max="4" width="6.140625" customWidth="1"/>
    <col min="5" max="5" width="15" customWidth="1"/>
    <col min="6" max="6" width="14.85546875" customWidth="1"/>
    <col min="7" max="7" width="12.85546875" customWidth="1"/>
    <col min="8" max="8" width="17.28515625" customWidth="1"/>
    <col min="9" max="9" width="18.85546875" customWidth="1"/>
    <col min="10" max="10" width="37.7109375" customWidth="1"/>
  </cols>
  <sheetData>
    <row r="1" spans="1:10">
      <c r="A1" s="245" t="s">
        <v>89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>
      <c r="A2" s="246" t="s">
        <v>90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>
      <c r="A3" s="247" t="s">
        <v>91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s="2" customFormat="1" ht="114.75" customHeight="1">
      <c r="A4" s="183" t="s">
        <v>0</v>
      </c>
      <c r="B4" s="183" t="s">
        <v>1</v>
      </c>
      <c r="C4" s="184" t="s">
        <v>2</v>
      </c>
      <c r="D4" s="185" t="s">
        <v>3</v>
      </c>
      <c r="E4" s="186" t="s">
        <v>4</v>
      </c>
      <c r="F4" s="186" t="s">
        <v>5</v>
      </c>
      <c r="G4" s="186" t="s">
        <v>6</v>
      </c>
      <c r="H4" s="186" t="s">
        <v>25</v>
      </c>
      <c r="I4" s="186" t="s">
        <v>68</v>
      </c>
      <c r="J4" s="184" t="s">
        <v>26</v>
      </c>
    </row>
    <row r="5" spans="1:10" s="2" customFormat="1" ht="186.75" customHeight="1">
      <c r="A5" s="176" t="s">
        <v>8</v>
      </c>
      <c r="B5" s="177" t="s">
        <v>92</v>
      </c>
      <c r="C5" s="175" t="s">
        <v>93</v>
      </c>
      <c r="D5" s="190">
        <v>15</v>
      </c>
      <c r="E5" s="187"/>
      <c r="F5" s="173"/>
      <c r="G5" s="189">
        <v>5462</v>
      </c>
      <c r="H5" s="182">
        <f>D5*G5</f>
        <v>81930</v>
      </c>
      <c r="I5" s="188">
        <v>0.08</v>
      </c>
      <c r="J5" s="1" t="s">
        <v>231</v>
      </c>
    </row>
    <row r="6" spans="1:10">
      <c r="A6" s="180"/>
      <c r="B6" s="178" t="s">
        <v>10</v>
      </c>
      <c r="C6" s="179" t="s">
        <v>12</v>
      </c>
      <c r="D6" s="179" t="s">
        <v>12</v>
      </c>
      <c r="E6" s="179" t="s">
        <v>12</v>
      </c>
      <c r="F6" s="174"/>
      <c r="G6" s="179" t="s">
        <v>12</v>
      </c>
      <c r="H6" s="46">
        <f>H5</f>
        <v>81930</v>
      </c>
      <c r="I6" s="181" t="s">
        <v>12</v>
      </c>
      <c r="J6" s="181" t="s">
        <v>12</v>
      </c>
    </row>
    <row r="8" spans="1:10">
      <c r="A8" s="172"/>
      <c r="B8" s="23" t="s">
        <v>16</v>
      </c>
      <c r="C8" s="250">
        <f>H6</f>
        <v>81930</v>
      </c>
      <c r="D8" s="249"/>
      <c r="E8" s="23"/>
      <c r="F8" s="23"/>
      <c r="G8" s="172"/>
      <c r="H8" s="172"/>
      <c r="I8" s="172"/>
      <c r="J8" s="172"/>
    </row>
    <row r="9" spans="1:10">
      <c r="A9" s="172"/>
      <c r="B9" s="23" t="s">
        <v>17</v>
      </c>
      <c r="C9" s="249" t="s">
        <v>94</v>
      </c>
      <c r="D9" s="249"/>
      <c r="E9" s="249"/>
      <c r="F9" s="249"/>
      <c r="G9" s="249"/>
      <c r="H9" s="249"/>
      <c r="I9" s="249"/>
      <c r="J9" s="249"/>
    </row>
    <row r="10" spans="1:10">
      <c r="A10" s="172"/>
      <c r="B10" s="23" t="s">
        <v>29</v>
      </c>
      <c r="C10" s="250">
        <f>ROUND(C8/1.08,2)</f>
        <v>75861.11</v>
      </c>
      <c r="D10" s="249"/>
      <c r="E10" s="23"/>
      <c r="F10" s="23"/>
      <c r="G10" s="172"/>
      <c r="H10" s="172"/>
      <c r="I10" s="172"/>
      <c r="J10" s="172"/>
    </row>
    <row r="11" spans="1:10">
      <c r="A11" s="172"/>
      <c r="B11" s="23" t="s">
        <v>28</v>
      </c>
      <c r="C11" s="249" t="s">
        <v>95</v>
      </c>
      <c r="D11" s="249"/>
      <c r="E11" s="249"/>
      <c r="F11" s="249"/>
      <c r="G11" s="249"/>
      <c r="H11" s="249"/>
      <c r="I11" s="249"/>
      <c r="J11" s="249"/>
    </row>
  </sheetData>
  <mergeCells count="7">
    <mergeCell ref="C10:D10"/>
    <mergeCell ref="C11:J11"/>
    <mergeCell ref="A1:J1"/>
    <mergeCell ref="A2:J2"/>
    <mergeCell ref="A3:J3"/>
    <mergeCell ref="C8:D8"/>
    <mergeCell ref="C9:J9"/>
  </mergeCells>
  <pageMargins left="0.7" right="0.7" top="0.75" bottom="0.75" header="0.3" footer="0.3"/>
  <pageSetup paperSize="9" scale="75" orientation="landscape" r:id="rId1"/>
  <ignoredErrors>
    <ignoredError sqref="C8 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29</vt:i4>
      </vt:variant>
    </vt:vector>
  </HeadingPairs>
  <TitlesOfParts>
    <vt:vector size="29" baseType="lpstr">
      <vt:lpstr>Pakiet 2</vt:lpstr>
      <vt:lpstr>Pakiet 23</vt:lpstr>
      <vt:lpstr>Pakiet 26</vt:lpstr>
      <vt:lpstr>Pakiet 39</vt:lpstr>
      <vt:lpstr>Pakiet 40</vt:lpstr>
      <vt:lpstr>Pakiet 50</vt:lpstr>
      <vt:lpstr>Pakiet 54</vt:lpstr>
      <vt:lpstr>Pakiet 58</vt:lpstr>
      <vt:lpstr>Pakiet 71</vt:lpstr>
      <vt:lpstr>Pakiet 77</vt:lpstr>
      <vt:lpstr>Pakiet 132</vt:lpstr>
      <vt:lpstr>Pakiet 135</vt:lpstr>
      <vt:lpstr>Pakiet 137</vt:lpstr>
      <vt:lpstr>Pakiet 142</vt:lpstr>
      <vt:lpstr>Pakiet 144</vt:lpstr>
      <vt:lpstr>Pakiet 152</vt:lpstr>
      <vt:lpstr>Pakiet 154</vt:lpstr>
      <vt:lpstr>Pakiet 156</vt:lpstr>
      <vt:lpstr>Pakiet 157</vt:lpstr>
      <vt:lpstr>Pakiet 158</vt:lpstr>
      <vt:lpstr>Pakiet 163</vt:lpstr>
      <vt:lpstr>Pakiet 164</vt:lpstr>
      <vt:lpstr>Pakiet 166</vt:lpstr>
      <vt:lpstr>Pakiet 167</vt:lpstr>
      <vt:lpstr>Pakiet 171</vt:lpstr>
      <vt:lpstr>Pakiet 198</vt:lpstr>
      <vt:lpstr>Pakiet 412</vt:lpstr>
      <vt:lpstr>Pakiet 457</vt:lpstr>
      <vt:lpstr>Pakiet 506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2020-04-02T11:21:21Z</dcterms:modified>
</cp:coreProperties>
</file>